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T:\Telework_Release\Other\Parameters-and-factors\Online-documentation\"/>
    </mc:Choice>
  </mc:AlternateContent>
  <xr:revisionPtr revIDLastSave="0" documentId="13_ncr:1_{19A88472-2AD5-424F-A109-8F42AECBED56}" xr6:coauthVersionLast="47" xr6:coauthVersionMax="47" xr10:uidLastSave="{00000000-0000-0000-0000-000000000000}"/>
  <bookViews>
    <workbookView xWindow="-108" yWindow="-108" windowWidth="23256" windowHeight="12576" tabRatio="866" xr2:uid="{5F6BAD03-5D08-4549-A515-B83B78303D78}"/>
  </bookViews>
  <sheets>
    <sheet name="Instructions" sheetId="16" r:id="rId1"/>
    <sheet name="Index" sheetId="2" r:id="rId2"/>
    <sheet name="Illustration 1.1" sheetId="1" r:id="rId3"/>
    <sheet name="Illustration 1.2" sheetId="3" r:id="rId4"/>
    <sheet name="Illustration 1.3" sheetId="4" r:id="rId5"/>
    <sheet name="Illustration 1.4" sheetId="6" r:id="rId6"/>
    <sheet name="Illustration 2.1" sheetId="7" r:id="rId7"/>
    <sheet name="Illustration 2.2" sheetId="8" r:id="rId8"/>
    <sheet name="Illustration 3.1" sheetId="9" r:id="rId9"/>
    <sheet name="Illustration 3.2" sheetId="10" r:id="rId10"/>
    <sheet name="Illustration 4.1" sheetId="11" r:id="rId11"/>
    <sheet name="Illustration 4.2" sheetId="12" r:id="rId12"/>
    <sheet name="Illustration A" sheetId="13" r:id="rId13"/>
    <sheet name="Illustration B" sheetId="14" r:id="rId14"/>
    <sheet name="Illustration C" sheetId="15" r:id="rId1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9" i="12" l="1"/>
  <c r="A28" i="12"/>
  <c r="C8" i="10"/>
  <c r="A26" i="10" s="1"/>
  <c r="C8" i="8"/>
  <c r="A28" i="8" s="1"/>
  <c r="C8" i="6"/>
  <c r="A28" i="6" s="1"/>
  <c r="A27" i="3"/>
  <c r="C8" i="3"/>
  <c r="A28" i="3" s="1"/>
  <c r="A13" i="15"/>
  <c r="A12" i="15"/>
  <c r="G11" i="15"/>
  <c r="E11" i="15"/>
  <c r="A11" i="15"/>
  <c r="G10" i="15"/>
  <c r="E10" i="15"/>
  <c r="A10" i="15"/>
  <c r="E11" i="14"/>
  <c r="E10" i="14"/>
  <c r="A13" i="14"/>
  <c r="A12" i="14"/>
  <c r="G11" i="14"/>
  <c r="A11" i="14"/>
  <c r="G10" i="14"/>
  <c r="A10" i="14"/>
  <c r="A12" i="13"/>
  <c r="A11" i="13"/>
  <c r="G10" i="13"/>
  <c r="E10" i="13"/>
  <c r="E11" i="13" s="1"/>
  <c r="C12" i="13" s="1"/>
  <c r="A10" i="13"/>
  <c r="G9" i="13"/>
  <c r="E9" i="13"/>
  <c r="A9" i="13"/>
  <c r="C17" i="12"/>
  <c r="A25" i="12" s="1"/>
  <c r="C20" i="12"/>
  <c r="F23" i="12" s="1"/>
  <c r="C19" i="12"/>
  <c r="C16" i="12"/>
  <c r="C28" i="12"/>
  <c r="C11" i="11"/>
  <c r="C10" i="11"/>
  <c r="A11" i="11"/>
  <c r="A12" i="11"/>
  <c r="A10" i="11"/>
  <c r="F11" i="11"/>
  <c r="F10" i="11"/>
  <c r="C26" i="10"/>
  <c r="C18" i="10"/>
  <c r="F22" i="10" s="1"/>
  <c r="C17" i="10"/>
  <c r="C15" i="10"/>
  <c r="A23" i="10" s="1"/>
  <c r="C14" i="10"/>
  <c r="F10" i="9"/>
  <c r="C10" i="9"/>
  <c r="F9" i="9"/>
  <c r="C9" i="9"/>
  <c r="A11" i="9"/>
  <c r="A10" i="9"/>
  <c r="A9" i="9"/>
  <c r="C27" i="8"/>
  <c r="E26" i="8"/>
  <c r="C18" i="8"/>
  <c r="E21" i="8" s="1"/>
  <c r="C17" i="8"/>
  <c r="C15" i="8"/>
  <c r="G22" i="8" s="1"/>
  <c r="C14" i="8"/>
  <c r="E10" i="7"/>
  <c r="E9" i="7"/>
  <c r="G10" i="7"/>
  <c r="E11" i="7" s="1"/>
  <c r="C12" i="7" s="1"/>
  <c r="G9" i="7"/>
  <c r="A12" i="7"/>
  <c r="A11" i="7"/>
  <c r="A10" i="7"/>
  <c r="A9" i="7"/>
  <c r="E26" i="6"/>
  <c r="C18" i="6"/>
  <c r="E22" i="6" s="1"/>
  <c r="C17" i="6"/>
  <c r="C15" i="6"/>
  <c r="C14" i="6"/>
  <c r="A9" i="1"/>
  <c r="C19" i="4"/>
  <c r="C18" i="4"/>
  <c r="C16" i="4"/>
  <c r="A29" i="4" s="1"/>
  <c r="C15" i="4"/>
  <c r="C28" i="4"/>
  <c r="E22" i="4"/>
  <c r="C27" i="3"/>
  <c r="E26" i="3"/>
  <c r="C18" i="3"/>
  <c r="C17" i="3"/>
  <c r="C15" i="3"/>
  <c r="C14" i="3"/>
  <c r="A10" i="1"/>
  <c r="A11" i="1"/>
  <c r="A12" i="1"/>
  <c r="E10" i="1"/>
  <c r="G9" i="1"/>
  <c r="E9" i="1"/>
  <c r="G10" i="1"/>
  <c r="G21" i="3" l="1"/>
  <c r="A21" i="3"/>
  <c r="C11" i="9"/>
  <c r="A27" i="10"/>
  <c r="A23" i="12"/>
  <c r="A28" i="4"/>
  <c r="A25" i="4" s="1"/>
  <c r="A27" i="6"/>
  <c r="A24" i="12"/>
  <c r="F21" i="10"/>
  <c r="A21" i="10"/>
  <c r="C22" i="10"/>
  <c r="C23" i="10" s="1"/>
  <c r="E26" i="10" s="1"/>
  <c r="C27" i="10" s="1"/>
  <c r="A22" i="10"/>
  <c r="A27" i="8"/>
  <c r="A23" i="8"/>
  <c r="A22" i="8"/>
  <c r="C23" i="12"/>
  <c r="C24" i="12"/>
  <c r="G22" i="3"/>
  <c r="C21" i="10"/>
  <c r="C12" i="11"/>
  <c r="A22" i="6"/>
  <c r="A21" i="8"/>
  <c r="A24" i="8"/>
  <c r="E21" i="3"/>
  <c r="E22" i="3"/>
  <c r="E23" i="3" s="1"/>
  <c r="C24" i="3" s="1"/>
  <c r="E27" i="3" s="1"/>
  <c r="C28" i="3" s="1"/>
  <c r="E12" i="15"/>
  <c r="C13" i="15" s="1"/>
  <c r="E12" i="14"/>
  <c r="C13" i="14" s="1"/>
  <c r="F24" i="12"/>
  <c r="G21" i="8"/>
  <c r="E22" i="8"/>
  <c r="E23" i="8" s="1"/>
  <c r="C24" i="8" s="1"/>
  <c r="E21" i="6"/>
  <c r="A21" i="6"/>
  <c r="G21" i="6"/>
  <c r="G22" i="6"/>
  <c r="E23" i="6" s="1"/>
  <c r="C24" i="6" s="1"/>
  <c r="E27" i="6" s="1"/>
  <c r="C28" i="6" s="1"/>
  <c r="A23" i="6"/>
  <c r="A24" i="6"/>
  <c r="A24" i="4"/>
  <c r="E23" i="4"/>
  <c r="A24" i="3"/>
  <c r="A23" i="3"/>
  <c r="A22" i="3"/>
  <c r="G22" i="4"/>
  <c r="E11" i="1"/>
  <c r="C12" i="1" s="1"/>
  <c r="E27" i="4"/>
  <c r="G23" i="4"/>
  <c r="A22" i="4"/>
  <c r="A23" i="4"/>
  <c r="E27" i="8" l="1"/>
  <c r="C28" i="8" s="1"/>
  <c r="C25" i="12"/>
  <c r="E28" i="12" s="1"/>
  <c r="C29" i="12" s="1"/>
  <c r="E24" i="4"/>
  <c r="C25" i="4" s="1"/>
  <c r="E28" i="4" s="1"/>
  <c r="C29" i="4" s="1"/>
</calcChain>
</file>

<file path=xl/sharedStrings.xml><?xml version="1.0" encoding="utf-8"?>
<sst xmlns="http://schemas.openxmlformats.org/spreadsheetml/2006/main" count="647" uniqueCount="125">
  <si>
    <t>a</t>
  </si>
  <si>
    <t>b</t>
  </si>
  <si>
    <t>N</t>
  </si>
  <si>
    <t>x</t>
  </si>
  <si>
    <t>=</t>
  </si>
  <si>
    <t>Where:</t>
  </si>
  <si>
    <r>
      <t>√</t>
    </r>
    <r>
      <rPr>
        <sz val="10.45"/>
        <color theme="1"/>
        <rFont val="Aptos Narrow"/>
        <family val="2"/>
      </rPr>
      <t xml:space="preserve"> </t>
    </r>
  </si>
  <si>
    <r>
      <t xml:space="preserve">( </t>
    </r>
    <r>
      <rPr>
        <i/>
        <sz val="11"/>
        <color theme="1"/>
        <rFont val="Aptos Narrow"/>
        <family val="2"/>
      </rPr>
      <t xml:space="preserve">α + βN </t>
    </r>
    <r>
      <rPr>
        <sz val="11"/>
        <color theme="1"/>
        <rFont val="Aptos Narrow"/>
        <family val="2"/>
      </rPr>
      <t xml:space="preserve">) </t>
    </r>
  </si>
  <si>
    <r>
      <t>(</t>
    </r>
    <r>
      <rPr>
        <i/>
        <sz val="11"/>
        <color theme="1"/>
        <rFont val="Aptos Narrow"/>
        <family val="2"/>
        <scheme val="minor"/>
      </rPr>
      <t xml:space="preserve"> x</t>
    </r>
    <r>
      <rPr>
        <sz val="11"/>
        <color theme="1"/>
        <rFont val="Aptos Narrow"/>
        <family val="2"/>
        <scheme val="minor"/>
      </rPr>
      <t xml:space="preserve"> -</t>
    </r>
    <r>
      <rPr>
        <i/>
        <sz val="11"/>
        <color theme="1"/>
        <rFont val="Aptos Narrow"/>
        <family val="2"/>
        <scheme val="minor"/>
      </rPr>
      <t xml:space="preserve"> x</t>
    </r>
    <r>
      <rPr>
        <vertAlign val="superscript"/>
        <sz val="11"/>
        <color theme="1"/>
        <rFont val="Aptos Narrow"/>
        <family val="2"/>
        <scheme val="minor"/>
      </rPr>
      <t xml:space="preserve">2 </t>
    </r>
    <r>
      <rPr>
        <sz val="11"/>
        <color theme="1"/>
        <rFont val="Aptos Narrow"/>
        <family val="2"/>
        <scheme val="minor"/>
      </rPr>
      <t xml:space="preserve">/ </t>
    </r>
    <r>
      <rPr>
        <i/>
        <sz val="11"/>
        <color theme="1"/>
        <rFont val="Times New Roman"/>
        <family val="1"/>
      </rPr>
      <t>N</t>
    </r>
    <r>
      <rPr>
        <i/>
        <sz val="11"/>
        <color theme="1"/>
        <rFont val="Aptos Narrow"/>
        <family val="2"/>
        <scheme val="minor"/>
      </rPr>
      <t xml:space="preserve"> </t>
    </r>
    <r>
      <rPr>
        <sz val="11"/>
        <color theme="1"/>
        <rFont val="Aptos Narrow"/>
        <family val="2"/>
        <scheme val="minor"/>
      </rPr>
      <t>)</t>
    </r>
  </si>
  <si>
    <t>[</t>
  </si>
  <si>
    <t>]</t>
  </si>
  <si>
    <r>
      <rPr>
        <i/>
        <sz val="14"/>
        <color theme="1"/>
        <rFont val="Aptos Narrow"/>
        <family val="2"/>
        <scheme val="minor"/>
      </rPr>
      <t>se</t>
    </r>
    <r>
      <rPr>
        <sz val="14"/>
        <color theme="1"/>
        <rFont val="Aptos Narrow"/>
        <family val="2"/>
        <scheme val="minor"/>
      </rPr>
      <t>(</t>
    </r>
    <r>
      <rPr>
        <i/>
        <sz val="14"/>
        <color theme="1"/>
        <rFont val="Aptos Narrow"/>
        <family val="2"/>
        <scheme val="minor"/>
      </rPr>
      <t>x</t>
    </r>
    <r>
      <rPr>
        <sz val="14"/>
        <color theme="1"/>
        <rFont val="Aptos Narrow"/>
        <family val="2"/>
        <scheme val="minor"/>
      </rPr>
      <t xml:space="preserve">; </t>
    </r>
    <r>
      <rPr>
        <i/>
        <sz val="14"/>
        <color theme="1"/>
        <rFont val="Times New Roman"/>
        <family val="1"/>
      </rPr>
      <t>N</t>
    </r>
    <r>
      <rPr>
        <sz val="14"/>
        <color theme="1"/>
        <rFont val="Aptos Narrow"/>
        <family val="2"/>
        <scheme val="minor"/>
      </rPr>
      <t xml:space="preserve">) = √ [ ( </t>
    </r>
    <r>
      <rPr>
        <i/>
        <sz val="14"/>
        <color theme="1"/>
        <rFont val="Aptos Narrow"/>
        <family val="2"/>
        <scheme val="minor"/>
      </rPr>
      <t>α</t>
    </r>
    <r>
      <rPr>
        <sz val="14"/>
        <color theme="1"/>
        <rFont val="Aptos Narrow"/>
        <family val="2"/>
        <scheme val="minor"/>
      </rPr>
      <t xml:space="preserve"> + </t>
    </r>
    <r>
      <rPr>
        <i/>
        <sz val="14"/>
        <color theme="1"/>
        <rFont val="Aptos Narrow"/>
        <family val="2"/>
        <scheme val="minor"/>
      </rPr>
      <t>β</t>
    </r>
    <r>
      <rPr>
        <i/>
        <sz val="14"/>
        <color theme="1"/>
        <rFont val="Times New Roman"/>
        <family val="1"/>
      </rPr>
      <t>N</t>
    </r>
    <r>
      <rPr>
        <i/>
        <sz val="14"/>
        <color theme="1"/>
        <rFont val="Aptos Narrow"/>
        <family val="2"/>
        <scheme val="minor"/>
      </rPr>
      <t xml:space="preserve"> </t>
    </r>
    <r>
      <rPr>
        <sz val="14"/>
        <color theme="1"/>
        <rFont val="Aptos Narrow"/>
        <family val="2"/>
        <scheme val="minor"/>
      </rPr>
      <t>) (</t>
    </r>
    <r>
      <rPr>
        <i/>
        <sz val="14"/>
        <color theme="1"/>
        <rFont val="Aptos Narrow"/>
        <family val="2"/>
        <scheme val="minor"/>
      </rPr>
      <t xml:space="preserve"> x</t>
    </r>
    <r>
      <rPr>
        <sz val="14"/>
        <color theme="1"/>
        <rFont val="Aptos Narrow"/>
        <family val="2"/>
        <scheme val="minor"/>
      </rPr>
      <t xml:space="preserve"> - </t>
    </r>
    <r>
      <rPr>
        <i/>
        <sz val="14"/>
        <color theme="1"/>
        <rFont val="Aptos Narrow"/>
        <family val="2"/>
        <scheme val="minor"/>
      </rPr>
      <t>x</t>
    </r>
    <r>
      <rPr>
        <vertAlign val="superscript"/>
        <sz val="14"/>
        <color theme="1"/>
        <rFont val="Aptos Narrow"/>
        <family val="2"/>
        <scheme val="minor"/>
      </rPr>
      <t>2</t>
    </r>
    <r>
      <rPr>
        <sz val="14"/>
        <color theme="1"/>
        <rFont val="Aptos Narrow"/>
        <family val="2"/>
        <scheme val="minor"/>
      </rPr>
      <t xml:space="preserve"> / </t>
    </r>
    <r>
      <rPr>
        <i/>
        <sz val="14"/>
        <color theme="1"/>
        <rFont val="Times New Roman"/>
        <family val="1"/>
      </rPr>
      <t>N</t>
    </r>
    <r>
      <rPr>
        <sz val="14"/>
        <color theme="1"/>
        <rFont val="Aptos Narrow"/>
        <family val="2"/>
        <scheme val="minor"/>
      </rPr>
      <t xml:space="preserve"> ) ]</t>
    </r>
  </si>
  <si>
    <r>
      <rPr>
        <i/>
        <sz val="14"/>
        <color theme="1"/>
        <rFont val="Aptos Narrow"/>
        <family val="2"/>
        <scheme val="minor"/>
      </rPr>
      <t>se</t>
    </r>
    <r>
      <rPr>
        <sz val="14"/>
        <color theme="1"/>
        <rFont val="Aptos Narrow"/>
        <family val="2"/>
        <scheme val="minor"/>
      </rPr>
      <t>(</t>
    </r>
    <r>
      <rPr>
        <i/>
        <sz val="14"/>
        <color theme="1"/>
        <rFont val="Aptos Narrow"/>
        <family val="2"/>
        <scheme val="minor"/>
      </rPr>
      <t>x</t>
    </r>
    <r>
      <rPr>
        <sz val="14"/>
        <color theme="1"/>
        <rFont val="Aptos Narrow"/>
        <family val="2"/>
        <scheme val="minor"/>
      </rPr>
      <t xml:space="preserve">; </t>
    </r>
    <r>
      <rPr>
        <i/>
        <sz val="14"/>
        <color theme="1"/>
        <rFont val="Times New Roman"/>
        <family val="1"/>
      </rPr>
      <t>N; f</t>
    </r>
    <r>
      <rPr>
        <sz val="14"/>
        <color theme="1"/>
        <rFont val="Aptos Narrow"/>
        <family val="2"/>
        <scheme val="minor"/>
      </rPr>
      <t xml:space="preserve">) = f * </t>
    </r>
    <r>
      <rPr>
        <i/>
        <sz val="14"/>
        <color theme="1"/>
        <rFont val="Aptos Narrow"/>
        <family val="2"/>
        <scheme val="minor"/>
      </rPr>
      <t>se</t>
    </r>
    <r>
      <rPr>
        <sz val="14"/>
        <color theme="1"/>
        <rFont val="Aptos Narrow"/>
        <family val="2"/>
        <scheme val="minor"/>
      </rPr>
      <t>(</t>
    </r>
    <r>
      <rPr>
        <i/>
        <sz val="14"/>
        <color theme="1"/>
        <rFont val="Aptos Narrow"/>
        <family val="2"/>
        <scheme val="minor"/>
      </rPr>
      <t>x</t>
    </r>
    <r>
      <rPr>
        <sz val="14"/>
        <color theme="1"/>
        <rFont val="Aptos Narrow"/>
        <family val="2"/>
        <scheme val="minor"/>
      </rPr>
      <t xml:space="preserve">; </t>
    </r>
    <r>
      <rPr>
        <i/>
        <sz val="14"/>
        <color theme="1"/>
        <rFont val="Aptos Narrow"/>
        <family val="2"/>
        <scheme val="minor"/>
      </rPr>
      <t>N</t>
    </r>
    <r>
      <rPr>
        <sz val="14"/>
        <color theme="1"/>
        <rFont val="Aptos Narrow"/>
        <family val="2"/>
        <scheme val="minor"/>
      </rPr>
      <t>) =</t>
    </r>
    <r>
      <rPr>
        <i/>
        <sz val="14"/>
        <color theme="1"/>
        <rFont val="Aptos Narrow"/>
        <family val="2"/>
        <scheme val="minor"/>
      </rPr>
      <t xml:space="preserve"> f </t>
    </r>
    <r>
      <rPr>
        <sz val="14"/>
        <color theme="1"/>
        <rFont val="Aptos Narrow"/>
        <family val="2"/>
        <scheme val="minor"/>
      </rPr>
      <t xml:space="preserve">* √ [ ( </t>
    </r>
    <r>
      <rPr>
        <i/>
        <sz val="14"/>
        <color theme="1"/>
        <rFont val="Aptos Narrow"/>
        <family val="2"/>
        <scheme val="minor"/>
      </rPr>
      <t>α</t>
    </r>
    <r>
      <rPr>
        <sz val="14"/>
        <color theme="1"/>
        <rFont val="Aptos Narrow"/>
        <family val="2"/>
        <scheme val="minor"/>
      </rPr>
      <t xml:space="preserve"> + </t>
    </r>
    <r>
      <rPr>
        <i/>
        <sz val="14"/>
        <color theme="1"/>
        <rFont val="Aptos Narrow"/>
        <family val="2"/>
        <scheme val="minor"/>
      </rPr>
      <t>β</t>
    </r>
    <r>
      <rPr>
        <i/>
        <sz val="14"/>
        <color theme="1"/>
        <rFont val="Times New Roman"/>
        <family val="1"/>
      </rPr>
      <t>N</t>
    </r>
    <r>
      <rPr>
        <i/>
        <sz val="14"/>
        <color theme="1"/>
        <rFont val="Aptos Narrow"/>
        <family val="2"/>
        <scheme val="minor"/>
      </rPr>
      <t xml:space="preserve"> </t>
    </r>
    <r>
      <rPr>
        <sz val="14"/>
        <color theme="1"/>
        <rFont val="Aptos Narrow"/>
        <family val="2"/>
        <scheme val="minor"/>
      </rPr>
      <t>) (</t>
    </r>
    <r>
      <rPr>
        <i/>
        <sz val="14"/>
        <color theme="1"/>
        <rFont val="Aptos Narrow"/>
        <family val="2"/>
        <scheme val="minor"/>
      </rPr>
      <t xml:space="preserve"> x</t>
    </r>
    <r>
      <rPr>
        <sz val="14"/>
        <color theme="1"/>
        <rFont val="Aptos Narrow"/>
        <family val="2"/>
        <scheme val="minor"/>
      </rPr>
      <t xml:space="preserve"> - </t>
    </r>
    <r>
      <rPr>
        <i/>
        <sz val="14"/>
        <color theme="1"/>
        <rFont val="Aptos Narrow"/>
        <family val="2"/>
        <scheme val="minor"/>
      </rPr>
      <t>x</t>
    </r>
    <r>
      <rPr>
        <vertAlign val="superscript"/>
        <sz val="14"/>
        <color theme="1"/>
        <rFont val="Aptos Narrow"/>
        <family val="2"/>
        <scheme val="minor"/>
      </rPr>
      <t>2</t>
    </r>
    <r>
      <rPr>
        <sz val="14"/>
        <color theme="1"/>
        <rFont val="Aptos Narrow"/>
        <family val="2"/>
        <scheme val="minor"/>
      </rPr>
      <t xml:space="preserve"> / </t>
    </r>
    <r>
      <rPr>
        <i/>
        <sz val="14"/>
        <color theme="1"/>
        <rFont val="Times New Roman"/>
        <family val="1"/>
      </rPr>
      <t>N</t>
    </r>
    <r>
      <rPr>
        <sz val="14"/>
        <color theme="1"/>
        <rFont val="Aptos Narrow"/>
        <family val="2"/>
        <scheme val="minor"/>
      </rPr>
      <t xml:space="preserve"> ) ]</t>
    </r>
  </si>
  <si>
    <t>f</t>
  </si>
  <si>
    <r>
      <t>x</t>
    </r>
    <r>
      <rPr>
        <vertAlign val="subscript"/>
        <sz val="11"/>
        <color theme="1"/>
        <rFont val="Aptos Narrow"/>
        <family val="2"/>
      </rPr>
      <t>1</t>
    </r>
  </si>
  <si>
    <r>
      <t>x</t>
    </r>
    <r>
      <rPr>
        <vertAlign val="subscript"/>
        <sz val="11"/>
        <color theme="1"/>
        <rFont val="Aptos Narrow"/>
        <family val="2"/>
      </rPr>
      <t>2</t>
    </r>
  </si>
  <si>
    <r>
      <t>N</t>
    </r>
    <r>
      <rPr>
        <vertAlign val="subscript"/>
        <sz val="11"/>
        <color theme="1"/>
        <rFont val="Times New Roman"/>
        <family val="1"/>
      </rPr>
      <t>1</t>
    </r>
  </si>
  <si>
    <r>
      <t>N</t>
    </r>
    <r>
      <rPr>
        <vertAlign val="subscript"/>
        <sz val="11"/>
        <color theme="1"/>
        <rFont val="Times New Roman"/>
        <family val="1"/>
      </rPr>
      <t>2</t>
    </r>
    <r>
      <rPr>
        <sz val="11"/>
        <color theme="1"/>
        <rFont val="Aptos Narrow"/>
        <family val="2"/>
        <scheme val="minor"/>
      </rPr>
      <t/>
    </r>
  </si>
  <si>
    <t>Step 1:</t>
  </si>
  <si>
    <r>
      <t>(</t>
    </r>
    <r>
      <rPr>
        <i/>
        <sz val="11"/>
        <color theme="1"/>
        <rFont val="Aptos Narrow"/>
        <family val="2"/>
        <scheme val="minor"/>
      </rPr>
      <t>x</t>
    </r>
    <r>
      <rPr>
        <vertAlign val="subscript"/>
        <sz val="11"/>
        <color theme="1"/>
        <rFont val="Aptos Narrow"/>
        <family val="2"/>
        <scheme val="minor"/>
      </rPr>
      <t>1</t>
    </r>
    <r>
      <rPr>
        <sz val="11"/>
        <color theme="1"/>
        <rFont val="Aptos Narrow"/>
        <family val="2"/>
        <scheme val="minor"/>
      </rPr>
      <t xml:space="preserve"> + </t>
    </r>
    <r>
      <rPr>
        <i/>
        <sz val="11"/>
        <color theme="1"/>
        <rFont val="Aptos Narrow"/>
        <family val="2"/>
        <scheme val="minor"/>
      </rPr>
      <t>x</t>
    </r>
    <r>
      <rPr>
        <vertAlign val="subscript"/>
        <sz val="11"/>
        <color theme="1"/>
        <rFont val="Aptos Narrow"/>
        <family val="2"/>
        <scheme val="minor"/>
      </rPr>
      <t>2</t>
    </r>
    <r>
      <rPr>
        <sz val="11"/>
        <color theme="1"/>
        <rFont val="Aptos Narrow"/>
        <family val="2"/>
        <scheme val="minor"/>
      </rPr>
      <t>) / 2</t>
    </r>
  </si>
  <si>
    <t>Step 2:</t>
  </si>
  <si>
    <t>Step 3:</t>
  </si>
  <si>
    <t>*</t>
  </si>
  <si>
    <r>
      <t>(</t>
    </r>
    <r>
      <rPr>
        <i/>
        <sz val="11"/>
        <color theme="1"/>
        <rFont val="Aptos Narrow"/>
        <family val="2"/>
        <scheme val="minor"/>
      </rPr>
      <t>N</t>
    </r>
    <r>
      <rPr>
        <vertAlign val="subscript"/>
        <sz val="11"/>
        <color theme="1"/>
        <rFont val="Aptos Narrow"/>
        <family val="2"/>
        <scheme val="minor"/>
      </rPr>
      <t>1</t>
    </r>
    <r>
      <rPr>
        <sz val="11"/>
        <color theme="1"/>
        <rFont val="Aptos Narrow"/>
        <family val="2"/>
        <scheme val="minor"/>
      </rPr>
      <t xml:space="preserve"> + </t>
    </r>
    <r>
      <rPr>
        <i/>
        <sz val="11"/>
        <color theme="1"/>
        <rFont val="Aptos Narrow"/>
        <family val="2"/>
        <scheme val="minor"/>
      </rPr>
      <t>N</t>
    </r>
    <r>
      <rPr>
        <vertAlign val="subscript"/>
        <sz val="11"/>
        <color theme="1"/>
        <rFont val="Aptos Narrow"/>
        <family val="2"/>
        <scheme val="minor"/>
      </rPr>
      <t>2</t>
    </r>
    <r>
      <rPr>
        <sz val="11"/>
        <color theme="1"/>
        <rFont val="Aptos Narrow"/>
        <family val="2"/>
        <scheme val="minor"/>
      </rPr>
      <t>) / 2</t>
    </r>
  </si>
  <si>
    <r>
      <t>x</t>
    </r>
    <r>
      <rPr>
        <vertAlign val="subscript"/>
        <sz val="11"/>
        <color theme="1"/>
        <rFont val="Aptos Narrow"/>
        <family val="2"/>
      </rPr>
      <t>3</t>
    </r>
    <r>
      <rPr>
        <sz val="11"/>
        <color theme="1"/>
        <rFont val="Aptos Narrow"/>
        <family val="2"/>
        <scheme val="minor"/>
      </rPr>
      <t/>
    </r>
  </si>
  <si>
    <r>
      <t>N</t>
    </r>
    <r>
      <rPr>
        <vertAlign val="subscript"/>
        <sz val="11"/>
        <color theme="1"/>
        <rFont val="Times New Roman"/>
        <family val="1"/>
      </rPr>
      <t>3</t>
    </r>
    <r>
      <rPr>
        <sz val="11"/>
        <color theme="1"/>
        <rFont val="Aptos Narrow"/>
        <family val="2"/>
        <scheme val="minor"/>
      </rPr>
      <t/>
    </r>
  </si>
  <si>
    <r>
      <t>(</t>
    </r>
    <r>
      <rPr>
        <i/>
        <sz val="11"/>
        <color theme="1"/>
        <rFont val="Aptos Narrow"/>
        <family val="2"/>
        <scheme val="minor"/>
      </rPr>
      <t>x</t>
    </r>
    <r>
      <rPr>
        <vertAlign val="subscript"/>
        <sz val="11"/>
        <color theme="1"/>
        <rFont val="Aptos Narrow"/>
        <family val="2"/>
        <scheme val="minor"/>
      </rPr>
      <t>1</t>
    </r>
    <r>
      <rPr>
        <sz val="11"/>
        <color theme="1"/>
        <rFont val="Aptos Narrow"/>
        <family val="2"/>
        <scheme val="minor"/>
      </rPr>
      <t xml:space="preserve"> + </t>
    </r>
    <r>
      <rPr>
        <i/>
        <sz val="11"/>
        <color theme="1"/>
        <rFont val="Aptos Narrow"/>
        <family val="2"/>
        <scheme val="minor"/>
      </rPr>
      <t>x</t>
    </r>
    <r>
      <rPr>
        <vertAlign val="subscript"/>
        <sz val="11"/>
        <color theme="1"/>
        <rFont val="Aptos Narrow"/>
        <family val="2"/>
        <scheme val="minor"/>
      </rPr>
      <t>2</t>
    </r>
    <r>
      <rPr>
        <sz val="11"/>
        <color theme="1"/>
        <rFont val="Aptos Narrow"/>
        <family val="2"/>
        <scheme val="minor"/>
      </rPr>
      <t xml:space="preserve"> + x</t>
    </r>
    <r>
      <rPr>
        <vertAlign val="subscript"/>
        <sz val="11"/>
        <color theme="1"/>
        <rFont val="Aptos Narrow"/>
        <family val="2"/>
        <scheme val="minor"/>
      </rPr>
      <t>3</t>
    </r>
    <r>
      <rPr>
        <sz val="11"/>
        <color theme="1"/>
        <rFont val="Aptos Narrow"/>
        <family val="2"/>
        <scheme val="minor"/>
      </rPr>
      <t>) / 3</t>
    </r>
  </si>
  <si>
    <r>
      <t>(</t>
    </r>
    <r>
      <rPr>
        <i/>
        <sz val="11"/>
        <color theme="1"/>
        <rFont val="Aptos Narrow"/>
        <family val="2"/>
        <scheme val="minor"/>
      </rPr>
      <t>N</t>
    </r>
    <r>
      <rPr>
        <vertAlign val="subscript"/>
        <sz val="11"/>
        <color theme="1"/>
        <rFont val="Aptos Narrow"/>
        <family val="2"/>
        <scheme val="minor"/>
      </rPr>
      <t>1</t>
    </r>
    <r>
      <rPr>
        <sz val="11"/>
        <color theme="1"/>
        <rFont val="Aptos Narrow"/>
        <family val="2"/>
        <scheme val="minor"/>
      </rPr>
      <t xml:space="preserve"> + </t>
    </r>
    <r>
      <rPr>
        <i/>
        <sz val="11"/>
        <color theme="1"/>
        <rFont val="Aptos Narrow"/>
        <family val="2"/>
        <scheme val="minor"/>
      </rPr>
      <t>N</t>
    </r>
    <r>
      <rPr>
        <vertAlign val="subscript"/>
        <sz val="11"/>
        <color theme="1"/>
        <rFont val="Aptos Narrow"/>
        <family val="2"/>
        <scheme val="minor"/>
      </rPr>
      <t>2</t>
    </r>
    <r>
      <rPr>
        <sz val="11"/>
        <color theme="1"/>
        <rFont val="Aptos Narrow"/>
        <family val="2"/>
        <scheme val="minor"/>
      </rPr>
      <t xml:space="preserve"> + N</t>
    </r>
    <r>
      <rPr>
        <vertAlign val="subscript"/>
        <sz val="11"/>
        <color theme="1"/>
        <rFont val="Aptos Narrow"/>
        <family val="2"/>
        <scheme val="minor"/>
      </rPr>
      <t>3</t>
    </r>
    <r>
      <rPr>
        <sz val="11"/>
        <color theme="1"/>
        <rFont val="Aptos Narrow"/>
        <family val="2"/>
        <scheme val="minor"/>
      </rPr>
      <t>) / 3</t>
    </r>
  </si>
  <si>
    <r>
      <t xml:space="preserve">Average monthly levels appropriately to obtain </t>
    </r>
    <r>
      <rPr>
        <i/>
        <sz val="12"/>
        <color rgb="FF231F20"/>
        <rFont val="Times New Roman"/>
        <family val="1"/>
      </rPr>
      <t>x</t>
    </r>
    <r>
      <rPr>
        <sz val="12"/>
        <color rgb="FF231F20"/>
        <rFont val="Times New Roman"/>
        <family val="1"/>
      </rPr>
      <t xml:space="preserve"> and N. </t>
    </r>
  </si>
  <si>
    <r>
      <t xml:space="preserve">Calculate an approximate standard error </t>
    </r>
    <r>
      <rPr>
        <i/>
        <sz val="12"/>
        <color rgb="FF231F20"/>
        <rFont val="Times New Roman"/>
        <family val="1"/>
      </rPr>
      <t>se</t>
    </r>
    <r>
      <rPr>
        <sz val="12"/>
        <color rgb="FF231F20"/>
        <rFont val="Times New Roman"/>
        <family val="1"/>
      </rPr>
      <t>(</t>
    </r>
    <r>
      <rPr>
        <i/>
        <sz val="12"/>
        <color rgb="FF231F20"/>
        <rFont val="Times New Roman"/>
        <family val="1"/>
      </rPr>
      <t>x</t>
    </r>
    <r>
      <rPr>
        <sz val="12"/>
        <color rgb="FF231F20"/>
        <rFont val="Times New Roman"/>
        <family val="1"/>
      </rPr>
      <t xml:space="preserve">), treating the average </t>
    </r>
    <r>
      <rPr>
        <i/>
        <sz val="12"/>
        <color rgb="FF231F20"/>
        <rFont val="Times New Roman"/>
        <family val="1"/>
      </rPr>
      <t xml:space="preserve">x </t>
    </r>
    <r>
      <rPr>
        <sz val="12"/>
        <color rgb="FF231F20"/>
        <rFont val="Times New Roman"/>
        <family val="1"/>
      </rPr>
      <t xml:space="preserve">from step 1 as if it were an estimate of level for a single month. </t>
    </r>
  </si>
  <si>
    <t>se (x; N)</t>
  </si>
  <si>
    <r>
      <t xml:space="preserve">Determine the standard error </t>
    </r>
    <r>
      <rPr>
        <i/>
        <sz val="12"/>
        <color rgb="FF231F20"/>
        <rFont val="Times New Roman"/>
        <family val="1"/>
      </rPr>
      <t xml:space="preserve">se </t>
    </r>
    <r>
      <rPr>
        <sz val="12"/>
        <color rgb="FF231F20"/>
        <rFont val="Times New Roman"/>
        <family val="1"/>
      </rPr>
      <t>(</t>
    </r>
    <r>
      <rPr>
        <i/>
        <sz val="12"/>
        <color rgb="FF231F20"/>
        <rFont val="Times New Roman"/>
        <family val="1"/>
      </rPr>
      <t>x</t>
    </r>
    <r>
      <rPr>
        <sz val="12"/>
        <color rgb="FF231F20"/>
        <rFont val="Times New Roman"/>
        <family val="1"/>
      </rPr>
      <t xml:space="preserve">; </t>
    </r>
    <r>
      <rPr>
        <i/>
        <sz val="12"/>
        <color rgb="FF231F20"/>
        <rFont val="Times New Roman"/>
        <family val="1"/>
      </rPr>
      <t>f</t>
    </r>
    <r>
      <rPr>
        <sz val="12"/>
        <color rgb="FF231F20"/>
        <rFont val="Times New Roman"/>
        <family val="1"/>
      </rPr>
      <t>) on the average level or on the change in level.</t>
    </r>
  </si>
  <si>
    <t>se (x; f)</t>
  </si>
  <si>
    <t xml:space="preserve"> </t>
  </si>
  <si>
    <r>
      <t xml:space="preserve">Average quarterly levels appropriately to obtain </t>
    </r>
    <r>
      <rPr>
        <i/>
        <sz val="12"/>
        <color rgb="FF231F20"/>
        <rFont val="Times New Roman"/>
        <family val="1"/>
      </rPr>
      <t>x</t>
    </r>
    <r>
      <rPr>
        <sz val="12"/>
        <color rgb="FF231F20"/>
        <rFont val="Times New Roman"/>
        <family val="1"/>
      </rPr>
      <t xml:space="preserve"> and N. </t>
    </r>
  </si>
  <si>
    <t>y</t>
  </si>
  <si>
    <t>p</t>
  </si>
  <si>
    <t>se(p; y)</t>
  </si>
  <si>
    <t>{</t>
  </si>
  <si>
    <t>}</t>
  </si>
  <si>
    <t>[ p ( 100 - p ) ]</t>
  </si>
  <si>
    <t>[ ( α + βy ) / y ]</t>
  </si>
  <si>
    <r>
      <rPr>
        <i/>
        <sz val="14"/>
        <color theme="1"/>
        <rFont val="Times New Roman"/>
        <family val="1"/>
      </rPr>
      <t>se</t>
    </r>
    <r>
      <rPr>
        <sz val="14"/>
        <color theme="1"/>
        <rFont val="Times New Roman"/>
        <family val="1"/>
      </rPr>
      <t>(</t>
    </r>
    <r>
      <rPr>
        <i/>
        <sz val="14"/>
        <color theme="1"/>
        <rFont val="Times New Roman"/>
        <family val="1"/>
      </rPr>
      <t>p</t>
    </r>
    <r>
      <rPr>
        <sz val="14"/>
        <color theme="1"/>
        <rFont val="Times New Roman"/>
        <family val="1"/>
      </rPr>
      <t xml:space="preserve">; </t>
    </r>
    <r>
      <rPr>
        <i/>
        <sz val="14"/>
        <color theme="1"/>
        <rFont val="Times New Roman"/>
        <family val="1"/>
      </rPr>
      <t>y</t>
    </r>
    <r>
      <rPr>
        <sz val="14"/>
        <color theme="1"/>
        <rFont val="Times New Roman"/>
        <family val="1"/>
      </rPr>
      <t xml:space="preserve">) = √ { [ ( </t>
    </r>
    <r>
      <rPr>
        <i/>
        <sz val="14"/>
        <color theme="1"/>
        <rFont val="Times New Roman"/>
        <family val="1"/>
      </rPr>
      <t>α</t>
    </r>
    <r>
      <rPr>
        <sz val="14"/>
        <color theme="1"/>
        <rFont val="Times New Roman"/>
        <family val="1"/>
      </rPr>
      <t xml:space="preserve"> + </t>
    </r>
    <r>
      <rPr>
        <i/>
        <sz val="14"/>
        <color theme="1"/>
        <rFont val="Times New Roman"/>
        <family val="1"/>
      </rPr>
      <t xml:space="preserve">βy </t>
    </r>
    <r>
      <rPr>
        <sz val="14"/>
        <color theme="1"/>
        <rFont val="Times New Roman"/>
        <family val="1"/>
      </rPr>
      <t xml:space="preserve">) / </t>
    </r>
    <r>
      <rPr>
        <i/>
        <sz val="14"/>
        <color theme="1"/>
        <rFont val="Times New Roman"/>
        <family val="1"/>
      </rPr>
      <t xml:space="preserve">y </t>
    </r>
    <r>
      <rPr>
        <sz val="14"/>
        <color theme="1"/>
        <rFont val="Times New Roman"/>
        <family val="1"/>
      </rPr>
      <t xml:space="preserve">]*[ </t>
    </r>
    <r>
      <rPr>
        <i/>
        <sz val="14"/>
        <color theme="1"/>
        <rFont val="Times New Roman"/>
        <family val="1"/>
      </rPr>
      <t>p</t>
    </r>
    <r>
      <rPr>
        <sz val="14"/>
        <color theme="1"/>
        <rFont val="Times New Roman"/>
        <family val="1"/>
      </rPr>
      <t xml:space="preserve"> (</t>
    </r>
    <r>
      <rPr>
        <i/>
        <sz val="14"/>
        <color theme="1"/>
        <rFont val="Times New Roman"/>
        <family val="1"/>
      </rPr>
      <t xml:space="preserve"> 100 - </t>
    </r>
    <r>
      <rPr>
        <sz val="14"/>
        <color theme="1"/>
        <rFont val="Times New Roman"/>
        <family val="1"/>
      </rPr>
      <t>p ) ] }</t>
    </r>
  </si>
  <si>
    <r>
      <rPr>
        <i/>
        <sz val="14"/>
        <color theme="1"/>
        <rFont val="Times New Roman"/>
        <family val="1"/>
      </rPr>
      <t>se(p; y; f)  = f  * se</t>
    </r>
    <r>
      <rPr>
        <sz val="14"/>
        <color theme="1"/>
        <rFont val="Times New Roman"/>
        <family val="1"/>
      </rPr>
      <t>(</t>
    </r>
    <r>
      <rPr>
        <i/>
        <sz val="14"/>
        <color theme="1"/>
        <rFont val="Times New Roman"/>
        <family val="1"/>
      </rPr>
      <t>p</t>
    </r>
    <r>
      <rPr>
        <sz val="14"/>
        <color theme="1"/>
        <rFont val="Times New Roman"/>
        <family val="1"/>
      </rPr>
      <t xml:space="preserve">; </t>
    </r>
    <r>
      <rPr>
        <i/>
        <sz val="14"/>
        <color theme="1"/>
        <rFont val="Times New Roman"/>
        <family val="1"/>
      </rPr>
      <t>y</t>
    </r>
    <r>
      <rPr>
        <sz val="14"/>
        <color theme="1"/>
        <rFont val="Times New Roman"/>
        <family val="1"/>
      </rPr>
      <t xml:space="preserve">) = </t>
    </r>
    <r>
      <rPr>
        <i/>
        <sz val="14"/>
        <color theme="1"/>
        <rFont val="Times New Roman"/>
        <family val="1"/>
      </rPr>
      <t xml:space="preserve">f </t>
    </r>
    <r>
      <rPr>
        <sz val="14"/>
        <color theme="1"/>
        <rFont val="Times New Roman"/>
        <family val="1"/>
      </rPr>
      <t xml:space="preserve">* √ { [ ( </t>
    </r>
    <r>
      <rPr>
        <i/>
        <sz val="14"/>
        <color theme="1"/>
        <rFont val="Times New Roman"/>
        <family val="1"/>
      </rPr>
      <t>α</t>
    </r>
    <r>
      <rPr>
        <sz val="14"/>
        <color theme="1"/>
        <rFont val="Times New Roman"/>
        <family val="1"/>
      </rPr>
      <t xml:space="preserve"> + </t>
    </r>
    <r>
      <rPr>
        <i/>
        <sz val="14"/>
        <color theme="1"/>
        <rFont val="Times New Roman"/>
        <family val="1"/>
      </rPr>
      <t xml:space="preserve">βy </t>
    </r>
    <r>
      <rPr>
        <sz val="14"/>
        <color theme="1"/>
        <rFont val="Times New Roman"/>
        <family val="1"/>
      </rPr>
      <t xml:space="preserve">) / </t>
    </r>
    <r>
      <rPr>
        <i/>
        <sz val="14"/>
        <color theme="1"/>
        <rFont val="Times New Roman"/>
        <family val="1"/>
      </rPr>
      <t xml:space="preserve">y </t>
    </r>
    <r>
      <rPr>
        <sz val="14"/>
        <color theme="1"/>
        <rFont val="Times New Roman"/>
        <family val="1"/>
      </rPr>
      <t xml:space="preserve">]*[ </t>
    </r>
    <r>
      <rPr>
        <i/>
        <sz val="14"/>
        <color theme="1"/>
        <rFont val="Times New Roman"/>
        <family val="1"/>
      </rPr>
      <t>p</t>
    </r>
    <r>
      <rPr>
        <sz val="14"/>
        <color theme="1"/>
        <rFont val="Times New Roman"/>
        <family val="1"/>
      </rPr>
      <t xml:space="preserve"> (</t>
    </r>
    <r>
      <rPr>
        <i/>
        <sz val="14"/>
        <color theme="1"/>
        <rFont val="Times New Roman"/>
        <family val="1"/>
      </rPr>
      <t xml:space="preserve"> 100 - </t>
    </r>
    <r>
      <rPr>
        <sz val="14"/>
        <color theme="1"/>
        <rFont val="Times New Roman"/>
        <family val="1"/>
      </rPr>
      <t>p ) ] }</t>
    </r>
  </si>
  <si>
    <r>
      <t>p</t>
    </r>
    <r>
      <rPr>
        <i/>
        <vertAlign val="subscript"/>
        <sz val="11"/>
        <color theme="1"/>
        <rFont val="Aptos Narrow"/>
        <family val="2"/>
      </rPr>
      <t>1</t>
    </r>
  </si>
  <si>
    <r>
      <t>p</t>
    </r>
    <r>
      <rPr>
        <i/>
        <vertAlign val="subscript"/>
        <sz val="11"/>
        <color theme="1"/>
        <rFont val="Aptos Narrow"/>
        <family val="2"/>
      </rPr>
      <t>2</t>
    </r>
    <r>
      <rPr>
        <sz val="11"/>
        <color theme="1"/>
        <rFont val="Aptos Narrow"/>
        <family val="2"/>
        <scheme val="minor"/>
      </rPr>
      <t/>
    </r>
  </si>
  <si>
    <r>
      <t>y</t>
    </r>
    <r>
      <rPr>
        <i/>
        <vertAlign val="subscript"/>
        <sz val="11"/>
        <color theme="1"/>
        <rFont val="Times New Roman"/>
        <family val="1"/>
      </rPr>
      <t>1</t>
    </r>
  </si>
  <si>
    <r>
      <t>y</t>
    </r>
    <r>
      <rPr>
        <i/>
        <vertAlign val="subscript"/>
        <sz val="11"/>
        <color theme="1"/>
        <rFont val="Times New Roman"/>
        <family val="1"/>
      </rPr>
      <t>2</t>
    </r>
    <r>
      <rPr>
        <sz val="11"/>
        <color theme="1"/>
        <rFont val="Aptos Narrow"/>
        <family val="2"/>
        <scheme val="minor"/>
      </rPr>
      <t/>
    </r>
  </si>
  <si>
    <r>
      <t>(</t>
    </r>
    <r>
      <rPr>
        <i/>
        <sz val="11"/>
        <color theme="1"/>
        <rFont val="Times New Roman"/>
        <family val="1"/>
      </rPr>
      <t>p</t>
    </r>
    <r>
      <rPr>
        <vertAlign val="subscript"/>
        <sz val="11"/>
        <color theme="1"/>
        <rFont val="Aptos Narrow"/>
        <family val="2"/>
        <scheme val="minor"/>
      </rPr>
      <t>1</t>
    </r>
    <r>
      <rPr>
        <sz val="11"/>
        <color theme="1"/>
        <rFont val="Aptos Narrow"/>
        <family val="2"/>
        <scheme val="minor"/>
      </rPr>
      <t xml:space="preserve"> + </t>
    </r>
    <r>
      <rPr>
        <i/>
        <sz val="11"/>
        <color theme="1"/>
        <rFont val="Times New Roman"/>
        <family val="1"/>
      </rPr>
      <t>p</t>
    </r>
    <r>
      <rPr>
        <vertAlign val="subscript"/>
        <sz val="11"/>
        <color theme="1"/>
        <rFont val="Aptos Narrow"/>
        <family val="2"/>
        <scheme val="minor"/>
      </rPr>
      <t>2</t>
    </r>
    <r>
      <rPr>
        <sz val="11"/>
        <color theme="1"/>
        <rFont val="Aptos Narrow"/>
        <family val="2"/>
        <scheme val="minor"/>
      </rPr>
      <t>) / 2</t>
    </r>
  </si>
  <si>
    <r>
      <t>(</t>
    </r>
    <r>
      <rPr>
        <i/>
        <sz val="11"/>
        <color theme="1"/>
        <rFont val="Times New Roman"/>
        <family val="1"/>
      </rPr>
      <t>y</t>
    </r>
    <r>
      <rPr>
        <vertAlign val="subscript"/>
        <sz val="11"/>
        <color theme="1"/>
        <rFont val="Aptos Narrow"/>
        <family val="2"/>
        <scheme val="minor"/>
      </rPr>
      <t>1</t>
    </r>
    <r>
      <rPr>
        <sz val="11"/>
        <color theme="1"/>
        <rFont val="Aptos Narrow"/>
        <family val="2"/>
        <scheme val="minor"/>
      </rPr>
      <t xml:space="preserve"> + </t>
    </r>
    <r>
      <rPr>
        <i/>
        <sz val="11"/>
        <color theme="1"/>
        <rFont val="Times New Roman"/>
        <family val="1"/>
      </rPr>
      <t>y</t>
    </r>
    <r>
      <rPr>
        <vertAlign val="subscript"/>
        <sz val="11"/>
        <color theme="1"/>
        <rFont val="Aptos Narrow"/>
        <family val="2"/>
        <scheme val="minor"/>
      </rPr>
      <t>2</t>
    </r>
    <r>
      <rPr>
        <sz val="11"/>
        <color theme="1"/>
        <rFont val="Aptos Narrow"/>
        <family val="2"/>
        <scheme val="minor"/>
      </rPr>
      <t>) / 2</t>
    </r>
  </si>
  <si>
    <r>
      <t xml:space="preserve">Average monthly levels appropriately to obtain </t>
    </r>
    <r>
      <rPr>
        <i/>
        <sz val="12"/>
        <color rgb="FF231F20"/>
        <rFont val="Times New Roman"/>
        <family val="1"/>
      </rPr>
      <t xml:space="preserve">p </t>
    </r>
    <r>
      <rPr>
        <sz val="12"/>
        <color rgb="FF231F20"/>
        <rFont val="Times New Roman"/>
        <family val="1"/>
      </rPr>
      <t xml:space="preserve">and </t>
    </r>
    <r>
      <rPr>
        <i/>
        <sz val="12"/>
        <color rgb="FF231F20"/>
        <rFont val="Times New Roman"/>
        <family val="1"/>
      </rPr>
      <t>y</t>
    </r>
    <r>
      <rPr>
        <sz val="12"/>
        <color rgb="FF231F20"/>
        <rFont val="Times New Roman"/>
        <family val="1"/>
      </rPr>
      <t xml:space="preserve">. </t>
    </r>
  </si>
  <si>
    <r>
      <t xml:space="preserve">Calculate an approximate standard error </t>
    </r>
    <r>
      <rPr>
        <i/>
        <sz val="12"/>
        <color rgb="FF231F20"/>
        <rFont val="Times New Roman"/>
        <family val="1"/>
      </rPr>
      <t>se(p; y)</t>
    </r>
    <r>
      <rPr>
        <sz val="12"/>
        <color rgb="FF231F20"/>
        <rFont val="Times New Roman"/>
        <family val="1"/>
      </rPr>
      <t xml:space="preserve">, treating the averages </t>
    </r>
    <r>
      <rPr>
        <i/>
        <sz val="12"/>
        <color rgb="FF231F20"/>
        <rFont val="Times New Roman"/>
        <family val="1"/>
      </rPr>
      <t xml:space="preserve">p </t>
    </r>
    <r>
      <rPr>
        <sz val="12"/>
        <color rgb="FF231F20"/>
        <rFont val="Times New Roman"/>
        <family val="1"/>
      </rPr>
      <t>and</t>
    </r>
    <r>
      <rPr>
        <i/>
        <sz val="12"/>
        <color rgb="FF231F20"/>
        <rFont val="Times New Roman"/>
        <family val="1"/>
      </rPr>
      <t xml:space="preserve"> y </t>
    </r>
    <r>
      <rPr>
        <sz val="12"/>
        <color rgb="FF231F20"/>
        <rFont val="Times New Roman"/>
        <family val="1"/>
      </rPr>
      <t xml:space="preserve">from step 1 as if they were estimates for a single month. </t>
    </r>
  </si>
  <si>
    <r>
      <t xml:space="preserve">Determine the standard error </t>
    </r>
    <r>
      <rPr>
        <i/>
        <sz val="12"/>
        <color rgb="FF231F20"/>
        <rFont val="Times New Roman"/>
        <family val="1"/>
      </rPr>
      <t>se(p; y; f)</t>
    </r>
    <r>
      <rPr>
        <sz val="12"/>
        <color rgb="FF231F20"/>
        <rFont val="Times New Roman"/>
        <family val="1"/>
      </rPr>
      <t xml:space="preserve"> on the average level or on the change in level.</t>
    </r>
  </si>
  <si>
    <r>
      <rPr>
        <i/>
        <sz val="14"/>
        <color theme="1"/>
        <rFont val="Times New Roman"/>
        <family val="1"/>
      </rPr>
      <t>se</t>
    </r>
    <r>
      <rPr>
        <sz val="14"/>
        <color theme="1"/>
        <rFont val="Times New Roman"/>
        <family val="1"/>
      </rPr>
      <t>(</t>
    </r>
    <r>
      <rPr>
        <i/>
        <sz val="12"/>
        <color theme="1"/>
        <rFont val="MS Reference Sans Serif"/>
        <family val="2"/>
      </rPr>
      <t></t>
    </r>
    <r>
      <rPr>
        <sz val="14"/>
        <color theme="1"/>
        <rFont val="Times New Roman"/>
        <family val="1"/>
      </rPr>
      <t xml:space="preserve">; </t>
    </r>
    <r>
      <rPr>
        <i/>
        <sz val="14"/>
        <color theme="1"/>
        <rFont val="Times New Roman"/>
        <family val="1"/>
      </rPr>
      <t>y</t>
    </r>
    <r>
      <rPr>
        <sz val="14"/>
        <color theme="1"/>
        <rFont val="Times New Roman"/>
        <family val="1"/>
      </rPr>
      <t xml:space="preserve">) = ( </t>
    </r>
    <r>
      <rPr>
        <i/>
        <sz val="14"/>
        <color theme="1"/>
        <rFont val="Times New Roman"/>
        <family val="1"/>
      </rPr>
      <t>α</t>
    </r>
    <r>
      <rPr>
        <sz val="14"/>
        <color theme="1"/>
        <rFont val="Times New Roman"/>
        <family val="1"/>
      </rPr>
      <t xml:space="preserve"> + </t>
    </r>
    <r>
      <rPr>
        <i/>
        <sz val="14"/>
        <color theme="1"/>
        <rFont val="Times New Roman"/>
        <family val="1"/>
      </rPr>
      <t>β</t>
    </r>
    <r>
      <rPr>
        <i/>
        <sz val="14"/>
        <color theme="1"/>
        <rFont val="MS Reference Sans Serif"/>
        <family val="2"/>
      </rPr>
      <t></t>
    </r>
    <r>
      <rPr>
        <i/>
        <sz val="14"/>
        <color theme="1"/>
        <rFont val="Times New Roman"/>
        <family val="1"/>
      </rPr>
      <t xml:space="preserve"> </t>
    </r>
    <r>
      <rPr>
        <sz val="14"/>
        <color theme="1"/>
        <rFont val="Times New Roman"/>
        <family val="1"/>
      </rPr>
      <t xml:space="preserve">) / </t>
    </r>
    <r>
      <rPr>
        <sz val="14"/>
        <color theme="1"/>
        <rFont val="Aptos Narrow"/>
        <family val="2"/>
      </rPr>
      <t xml:space="preserve">√ </t>
    </r>
    <r>
      <rPr>
        <i/>
        <sz val="14"/>
        <color theme="1"/>
        <rFont val="Times New Roman"/>
        <family val="1"/>
      </rPr>
      <t xml:space="preserve">y </t>
    </r>
  </si>
  <si>
    <t></t>
  </si>
  <si>
    <r>
      <t>se(</t>
    </r>
    <r>
      <rPr>
        <i/>
        <sz val="11"/>
        <color theme="1"/>
        <rFont val="MS Reference Sans Serif"/>
        <family val="2"/>
      </rPr>
      <t></t>
    </r>
    <r>
      <rPr>
        <i/>
        <sz val="11"/>
        <color theme="1"/>
        <rFont val="Aptos Narrow"/>
        <family val="2"/>
        <scheme val="minor"/>
      </rPr>
      <t>; y)</t>
    </r>
  </si>
  <si>
    <r>
      <t>( α + β</t>
    </r>
    <r>
      <rPr>
        <sz val="11"/>
        <color theme="1"/>
        <rFont val="MS Reference Sans Serif"/>
        <family val="2"/>
      </rPr>
      <t></t>
    </r>
    <r>
      <rPr>
        <sz val="11"/>
        <color theme="1"/>
        <rFont val="Aptos Narrow"/>
        <family val="2"/>
        <scheme val="minor"/>
      </rPr>
      <t xml:space="preserve">) </t>
    </r>
  </si>
  <si>
    <t>/</t>
  </si>
  <si>
    <t xml:space="preserve">√ y </t>
  </si>
  <si>
    <r>
      <rPr>
        <i/>
        <sz val="14"/>
        <color theme="1"/>
        <rFont val="Times New Roman"/>
        <family val="1"/>
      </rPr>
      <t>se(</t>
    </r>
    <r>
      <rPr>
        <i/>
        <sz val="14"/>
        <color theme="1"/>
        <rFont val="MS Reference Sans Serif"/>
        <family val="2"/>
      </rPr>
      <t></t>
    </r>
    <r>
      <rPr>
        <i/>
        <sz val="14"/>
        <color theme="1"/>
        <rFont val="Times New Roman"/>
        <family val="1"/>
      </rPr>
      <t>; y; f) = f * se</t>
    </r>
    <r>
      <rPr>
        <sz val="14"/>
        <color theme="1"/>
        <rFont val="Times New Roman"/>
        <family val="1"/>
      </rPr>
      <t>(</t>
    </r>
    <r>
      <rPr>
        <i/>
        <sz val="12"/>
        <color theme="1"/>
        <rFont val="MS Reference Sans Serif"/>
        <family val="2"/>
      </rPr>
      <t></t>
    </r>
    <r>
      <rPr>
        <sz val="14"/>
        <color theme="1"/>
        <rFont val="Times New Roman"/>
        <family val="1"/>
      </rPr>
      <t xml:space="preserve">; </t>
    </r>
    <r>
      <rPr>
        <i/>
        <sz val="14"/>
        <color theme="1"/>
        <rFont val="Times New Roman"/>
        <family val="1"/>
      </rPr>
      <t>y</t>
    </r>
    <r>
      <rPr>
        <sz val="14"/>
        <color theme="1"/>
        <rFont val="Times New Roman"/>
        <family val="1"/>
      </rPr>
      <t>) =</t>
    </r>
    <r>
      <rPr>
        <i/>
        <sz val="14"/>
        <color theme="1"/>
        <rFont val="Times New Roman"/>
        <family val="1"/>
      </rPr>
      <t xml:space="preserve"> f</t>
    </r>
    <r>
      <rPr>
        <sz val="14"/>
        <color theme="1"/>
        <rFont val="Times New Roman"/>
        <family val="1"/>
      </rPr>
      <t xml:space="preserve"> * ( </t>
    </r>
    <r>
      <rPr>
        <i/>
        <sz val="14"/>
        <color theme="1"/>
        <rFont val="Times New Roman"/>
        <family val="1"/>
      </rPr>
      <t>α</t>
    </r>
    <r>
      <rPr>
        <sz val="14"/>
        <color theme="1"/>
        <rFont val="Times New Roman"/>
        <family val="1"/>
      </rPr>
      <t xml:space="preserve"> + </t>
    </r>
    <r>
      <rPr>
        <i/>
        <sz val="14"/>
        <color theme="1"/>
        <rFont val="Times New Roman"/>
        <family val="1"/>
      </rPr>
      <t>β</t>
    </r>
    <r>
      <rPr>
        <i/>
        <sz val="14"/>
        <color theme="1"/>
        <rFont val="MS Reference Sans Serif"/>
        <family val="2"/>
      </rPr>
      <t></t>
    </r>
    <r>
      <rPr>
        <i/>
        <sz val="14"/>
        <color theme="1"/>
        <rFont val="Times New Roman"/>
        <family val="1"/>
      </rPr>
      <t xml:space="preserve"> </t>
    </r>
    <r>
      <rPr>
        <sz val="14"/>
        <color theme="1"/>
        <rFont val="Times New Roman"/>
        <family val="1"/>
      </rPr>
      <t xml:space="preserve">) / </t>
    </r>
    <r>
      <rPr>
        <sz val="14"/>
        <color theme="1"/>
        <rFont val="Aptos Narrow"/>
        <family val="2"/>
      </rPr>
      <t xml:space="preserve">√ </t>
    </r>
    <r>
      <rPr>
        <i/>
        <sz val="14"/>
        <color theme="1"/>
        <rFont val="Times New Roman"/>
        <family val="1"/>
      </rPr>
      <t xml:space="preserve">y </t>
    </r>
  </si>
  <si>
    <r>
      <t xml:space="preserve">Average monthly estimates appropriately to obtain </t>
    </r>
    <r>
      <rPr>
        <sz val="12"/>
        <color rgb="FF231F20"/>
        <rFont val="MS Reference Sans Serif"/>
        <family val="2"/>
      </rPr>
      <t></t>
    </r>
    <r>
      <rPr>
        <sz val="12"/>
        <color rgb="FF231F20"/>
        <rFont val="Times New Roman"/>
        <family val="1"/>
      </rPr>
      <t xml:space="preserve"> and y. </t>
    </r>
  </si>
  <si>
    <r>
      <t></t>
    </r>
    <r>
      <rPr>
        <i/>
        <vertAlign val="subscript"/>
        <sz val="11"/>
        <color theme="1"/>
        <rFont val="MS Reference Sans Serif"/>
        <family val="2"/>
      </rPr>
      <t>1</t>
    </r>
  </si>
  <si>
    <r>
      <t></t>
    </r>
    <r>
      <rPr>
        <i/>
        <vertAlign val="subscript"/>
        <sz val="11"/>
        <color theme="1"/>
        <rFont val="MS Reference Sans Serif"/>
        <family val="2"/>
      </rPr>
      <t>2</t>
    </r>
    <r>
      <rPr>
        <sz val="11"/>
        <color theme="1"/>
        <rFont val="Aptos Narrow"/>
        <family val="2"/>
        <scheme val="minor"/>
      </rPr>
      <t/>
    </r>
  </si>
  <si>
    <r>
      <t>(</t>
    </r>
    <r>
      <rPr>
        <i/>
        <sz val="11"/>
        <color theme="1"/>
        <rFont val="MS Reference Sans Serif"/>
        <family val="2"/>
      </rPr>
      <t></t>
    </r>
    <r>
      <rPr>
        <vertAlign val="subscript"/>
        <sz val="11"/>
        <color theme="1"/>
        <rFont val="Aptos Narrow"/>
        <family val="2"/>
        <scheme val="minor"/>
      </rPr>
      <t>1</t>
    </r>
    <r>
      <rPr>
        <sz val="11"/>
        <color theme="1"/>
        <rFont val="Aptos Narrow"/>
        <family val="2"/>
        <scheme val="minor"/>
      </rPr>
      <t xml:space="preserve"> +</t>
    </r>
    <r>
      <rPr>
        <sz val="11"/>
        <color theme="1"/>
        <rFont val="MS Reference Sans Serif"/>
        <family val="2"/>
      </rPr>
      <t></t>
    </r>
    <r>
      <rPr>
        <vertAlign val="subscript"/>
        <sz val="11"/>
        <color theme="1"/>
        <rFont val="Aptos Narrow"/>
        <family val="2"/>
        <scheme val="minor"/>
      </rPr>
      <t>2</t>
    </r>
    <r>
      <rPr>
        <sz val="11"/>
        <color theme="1"/>
        <rFont val="Aptos Narrow"/>
        <family val="2"/>
        <scheme val="minor"/>
      </rPr>
      <t>) / 2</t>
    </r>
  </si>
  <si>
    <r>
      <rPr>
        <i/>
        <sz val="14"/>
        <color theme="1"/>
        <rFont val="Times New Roman"/>
        <family val="1"/>
      </rPr>
      <t>se</t>
    </r>
    <r>
      <rPr>
        <sz val="14"/>
        <color theme="1"/>
        <rFont val="Times New Roman"/>
        <family val="1"/>
      </rPr>
      <t>(</t>
    </r>
    <r>
      <rPr>
        <i/>
        <sz val="14"/>
        <color theme="1"/>
        <rFont val="Times New Roman"/>
        <family val="1"/>
      </rPr>
      <t>m</t>
    </r>
    <r>
      <rPr>
        <sz val="14"/>
        <color theme="1"/>
        <rFont val="Times New Roman"/>
        <family val="1"/>
      </rPr>
      <t xml:space="preserve">; </t>
    </r>
    <r>
      <rPr>
        <i/>
        <sz val="12"/>
        <color theme="1"/>
        <rFont val="MS Reference Sans Serif"/>
        <family val="2"/>
      </rPr>
      <t></t>
    </r>
    <r>
      <rPr>
        <sz val="14"/>
        <color theme="1"/>
        <rFont val="Times New Roman"/>
        <family val="1"/>
      </rPr>
      <t xml:space="preserve">; </t>
    </r>
    <r>
      <rPr>
        <i/>
        <sz val="14"/>
        <color theme="1"/>
        <rFont val="Times New Roman"/>
        <family val="1"/>
      </rPr>
      <t>y</t>
    </r>
    <r>
      <rPr>
        <sz val="14"/>
        <color theme="1"/>
        <rFont val="Times New Roman"/>
        <family val="1"/>
      </rPr>
      <t xml:space="preserve">) = </t>
    </r>
    <r>
      <rPr>
        <i/>
        <sz val="14"/>
        <color theme="1"/>
        <rFont val="Times New Roman"/>
        <family val="1"/>
      </rPr>
      <t>α</t>
    </r>
    <r>
      <rPr>
        <sz val="14"/>
        <color theme="1"/>
        <rFont val="Times New Roman"/>
        <family val="1"/>
      </rPr>
      <t xml:space="preserve"> + </t>
    </r>
    <r>
      <rPr>
        <i/>
        <sz val="14"/>
        <color theme="1"/>
        <rFont val="Times New Roman"/>
        <family val="1"/>
      </rPr>
      <t>β (</t>
    </r>
    <r>
      <rPr>
        <i/>
        <sz val="14"/>
        <color theme="1"/>
        <rFont val="MS Reference Sans Serif"/>
        <family val="2"/>
      </rPr>
      <t></t>
    </r>
    <r>
      <rPr>
        <i/>
        <sz val="14"/>
        <color theme="1"/>
        <rFont val="Times New Roman"/>
        <family val="1"/>
      </rPr>
      <t xml:space="preserve"> y)</t>
    </r>
    <r>
      <rPr>
        <sz val="14"/>
        <color theme="1"/>
        <rFont val="Times New Roman"/>
        <family val="1"/>
      </rPr>
      <t xml:space="preserve"> / </t>
    </r>
    <r>
      <rPr>
        <sz val="14"/>
        <color theme="1"/>
        <rFont val="Aptos Narrow"/>
        <family val="2"/>
      </rPr>
      <t xml:space="preserve">√ </t>
    </r>
    <r>
      <rPr>
        <i/>
        <sz val="14"/>
        <color theme="1"/>
        <rFont val="Times New Roman"/>
        <family val="1"/>
      </rPr>
      <t xml:space="preserve">y </t>
    </r>
  </si>
  <si>
    <r>
      <t>se(m;</t>
    </r>
    <r>
      <rPr>
        <i/>
        <sz val="11"/>
        <color theme="1"/>
        <rFont val="MS Reference Sans Serif"/>
        <family val="2"/>
      </rPr>
      <t></t>
    </r>
    <r>
      <rPr>
        <i/>
        <sz val="11"/>
        <color theme="1"/>
        <rFont val="Aptos Narrow"/>
        <family val="2"/>
        <scheme val="minor"/>
      </rPr>
      <t>; y)</t>
    </r>
  </si>
  <si>
    <t>m</t>
  </si>
  <si>
    <r>
      <t xml:space="preserve"> α + β (</t>
    </r>
    <r>
      <rPr>
        <sz val="11"/>
        <color theme="1"/>
        <rFont val="MS Reference Sans Serif"/>
        <family val="2"/>
      </rPr>
      <t></t>
    </r>
    <r>
      <rPr>
        <sz val="11"/>
        <color theme="1"/>
        <rFont val="Times New Roman"/>
        <family val="1"/>
      </rPr>
      <t>y</t>
    </r>
    <r>
      <rPr>
        <sz val="11"/>
        <color theme="1"/>
        <rFont val="Aptos Narrow"/>
        <family val="2"/>
        <scheme val="minor"/>
      </rPr>
      <t xml:space="preserve">) </t>
    </r>
  </si>
  <si>
    <r>
      <t>Calculate an approximate standard error se(</t>
    </r>
    <r>
      <rPr>
        <sz val="12"/>
        <color rgb="FF231F20"/>
        <rFont val="MS Reference Sans Serif"/>
        <family val="2"/>
      </rPr>
      <t></t>
    </r>
    <r>
      <rPr>
        <sz val="12"/>
        <color rgb="FF231F20"/>
        <rFont val="Times New Roman"/>
        <family val="1"/>
      </rPr>
      <t xml:space="preserve">;y), treating the averages </t>
    </r>
    <r>
      <rPr>
        <sz val="12"/>
        <color rgb="FF231F20"/>
        <rFont val="MS Reference Sans Serif"/>
        <family val="2"/>
      </rPr>
      <t xml:space="preserve"> </t>
    </r>
    <r>
      <rPr>
        <sz val="12"/>
        <color rgb="FF231F20"/>
        <rFont val="Times New Roman"/>
        <family val="1"/>
      </rPr>
      <t xml:space="preserve">and y from step 1 as if they were estimated means and levels, respectively, for a single month. </t>
    </r>
  </si>
  <si>
    <r>
      <t xml:space="preserve">Determine the standard error </t>
    </r>
    <r>
      <rPr>
        <i/>
        <sz val="12"/>
        <color rgb="FF231F20"/>
        <rFont val="Times New Roman"/>
        <family val="1"/>
      </rPr>
      <t xml:space="preserve"> se(</t>
    </r>
    <r>
      <rPr>
        <i/>
        <sz val="12"/>
        <color rgb="FF231F20"/>
        <rFont val="MS Reference Sans Serif"/>
        <family val="2"/>
      </rPr>
      <t></t>
    </r>
    <r>
      <rPr>
        <i/>
        <sz val="12"/>
        <color rgb="FF231F20"/>
        <rFont val="Times New Roman"/>
        <family val="1"/>
      </rPr>
      <t>;y)</t>
    </r>
    <r>
      <rPr>
        <sz val="12"/>
        <color rgb="FF231F20"/>
        <rFont val="Times New Roman"/>
        <family val="1"/>
      </rPr>
      <t xml:space="preserve"> on the average level or on the change in level.</t>
    </r>
  </si>
  <si>
    <r>
      <t>Calculate an approximate standard error se(</t>
    </r>
    <r>
      <rPr>
        <i/>
        <sz val="12"/>
        <color rgb="FF231F20"/>
        <rFont val="Times New Roman"/>
        <family val="1"/>
      </rPr>
      <t>m</t>
    </r>
    <r>
      <rPr>
        <sz val="12"/>
        <color rgb="FF231F20"/>
        <rFont val="Times New Roman"/>
        <family val="1"/>
      </rPr>
      <t xml:space="preserve">; </t>
    </r>
    <r>
      <rPr>
        <sz val="12"/>
        <color rgb="FF231F20"/>
        <rFont val="MS Reference Sans Serif"/>
        <family val="2"/>
      </rPr>
      <t></t>
    </r>
    <r>
      <rPr>
        <sz val="12"/>
        <color rgb="FF231F20"/>
        <rFont val="Times New Roman"/>
        <family val="1"/>
      </rPr>
      <t xml:space="preserve">; y), treating the averages </t>
    </r>
    <r>
      <rPr>
        <sz val="12"/>
        <color rgb="FF231F20"/>
        <rFont val="MS Reference Sans Serif"/>
        <family val="2"/>
      </rPr>
      <t xml:space="preserve"> </t>
    </r>
    <r>
      <rPr>
        <sz val="12"/>
        <color rgb="FF231F20"/>
        <rFont val="Times New Roman"/>
        <family val="1"/>
      </rPr>
      <t xml:space="preserve">and y from step 1 as if they were estimated means and levels, respectively, for a single month. </t>
    </r>
  </si>
  <si>
    <r>
      <t>se(</t>
    </r>
    <r>
      <rPr>
        <i/>
        <sz val="11"/>
        <color theme="1"/>
        <rFont val="MS Reference Sans Serif"/>
        <family val="2"/>
      </rPr>
      <t></t>
    </r>
    <r>
      <rPr>
        <i/>
        <sz val="11"/>
        <color theme="1"/>
        <rFont val="Aptos Narrow"/>
        <family val="2"/>
        <scheme val="minor"/>
      </rPr>
      <t>; y; f)</t>
    </r>
  </si>
  <si>
    <r>
      <t>se(m;</t>
    </r>
    <r>
      <rPr>
        <i/>
        <sz val="11"/>
        <color theme="1"/>
        <rFont val="MS Reference Sans Serif"/>
        <family val="2"/>
      </rPr>
      <t></t>
    </r>
    <r>
      <rPr>
        <i/>
        <sz val="11"/>
        <color theme="1"/>
        <rFont val="Aptos Narrow"/>
        <family val="2"/>
        <scheme val="minor"/>
      </rPr>
      <t>; y; f)</t>
    </r>
  </si>
  <si>
    <r>
      <t></t>
    </r>
    <r>
      <rPr>
        <i/>
        <vertAlign val="subscript"/>
        <sz val="11"/>
        <color theme="1"/>
        <rFont val="MS Reference Sans Serif"/>
        <family val="2"/>
      </rPr>
      <t>3</t>
    </r>
    <r>
      <rPr>
        <sz val="11"/>
        <color theme="1"/>
        <rFont val="Aptos Narrow"/>
        <family val="2"/>
        <scheme val="minor"/>
      </rPr>
      <t/>
    </r>
  </si>
  <si>
    <r>
      <t>y</t>
    </r>
    <r>
      <rPr>
        <i/>
        <vertAlign val="subscript"/>
        <sz val="11"/>
        <color theme="1"/>
        <rFont val="Times New Roman"/>
        <family val="1"/>
      </rPr>
      <t>3</t>
    </r>
    <r>
      <rPr>
        <sz val="11"/>
        <color theme="1"/>
        <rFont val="Aptos Narrow"/>
        <family val="2"/>
        <scheme val="minor"/>
      </rPr>
      <t/>
    </r>
  </si>
  <si>
    <r>
      <t>(</t>
    </r>
    <r>
      <rPr>
        <i/>
        <sz val="11"/>
        <color theme="1"/>
        <rFont val="MS Reference Sans Serif"/>
        <family val="2"/>
      </rPr>
      <t></t>
    </r>
    <r>
      <rPr>
        <vertAlign val="subscript"/>
        <sz val="11"/>
        <color theme="1"/>
        <rFont val="Aptos Narrow"/>
        <family val="2"/>
        <scheme val="minor"/>
      </rPr>
      <t>1</t>
    </r>
    <r>
      <rPr>
        <sz val="11"/>
        <color theme="1"/>
        <rFont val="Aptos Narrow"/>
        <family val="2"/>
        <scheme val="minor"/>
      </rPr>
      <t xml:space="preserve"> +</t>
    </r>
    <r>
      <rPr>
        <sz val="11"/>
        <color theme="1"/>
        <rFont val="MS Reference Sans Serif"/>
        <family val="2"/>
      </rPr>
      <t></t>
    </r>
    <r>
      <rPr>
        <vertAlign val="subscript"/>
        <sz val="11"/>
        <color theme="1"/>
        <rFont val="Aptos Narrow"/>
        <family val="2"/>
        <scheme val="minor"/>
      </rPr>
      <t>2 +</t>
    </r>
    <r>
      <rPr>
        <sz val="11"/>
        <color theme="1"/>
        <rFont val="MS Reference Sans Serif"/>
        <family val="2"/>
      </rPr>
      <t></t>
    </r>
    <r>
      <rPr>
        <vertAlign val="subscript"/>
        <sz val="11"/>
        <color theme="1"/>
        <rFont val="Aptos Narrow"/>
        <family val="2"/>
        <scheme val="minor"/>
      </rPr>
      <t>3</t>
    </r>
    <r>
      <rPr>
        <sz val="11"/>
        <color theme="1"/>
        <rFont val="Aptos Narrow"/>
        <family val="2"/>
        <scheme val="minor"/>
      </rPr>
      <t>) / 3</t>
    </r>
  </si>
  <si>
    <r>
      <t>(</t>
    </r>
    <r>
      <rPr>
        <i/>
        <sz val="11"/>
        <color theme="1"/>
        <rFont val="Times New Roman"/>
        <family val="1"/>
      </rPr>
      <t>y</t>
    </r>
    <r>
      <rPr>
        <vertAlign val="subscript"/>
        <sz val="11"/>
        <color theme="1"/>
        <rFont val="Aptos Narrow"/>
        <family val="2"/>
        <scheme val="minor"/>
      </rPr>
      <t>1</t>
    </r>
    <r>
      <rPr>
        <sz val="11"/>
        <color theme="1"/>
        <rFont val="Aptos Narrow"/>
        <family val="2"/>
        <scheme val="minor"/>
      </rPr>
      <t xml:space="preserve"> + </t>
    </r>
    <r>
      <rPr>
        <i/>
        <sz val="11"/>
        <color theme="1"/>
        <rFont val="Times New Roman"/>
        <family val="1"/>
      </rPr>
      <t>y</t>
    </r>
    <r>
      <rPr>
        <vertAlign val="subscript"/>
        <sz val="11"/>
        <color theme="1"/>
        <rFont val="Aptos Narrow"/>
        <family val="2"/>
        <scheme val="minor"/>
      </rPr>
      <t>2</t>
    </r>
    <r>
      <rPr>
        <sz val="11"/>
        <color theme="1"/>
        <rFont val="Aptos Narrow"/>
        <family val="2"/>
        <scheme val="minor"/>
      </rPr>
      <t xml:space="preserve"> + y</t>
    </r>
    <r>
      <rPr>
        <vertAlign val="subscript"/>
        <sz val="11"/>
        <color theme="1"/>
        <rFont val="Aptos Narrow"/>
        <family val="2"/>
        <scheme val="minor"/>
      </rPr>
      <t>3</t>
    </r>
    <r>
      <rPr>
        <sz val="11"/>
        <color theme="1"/>
        <rFont val="Aptos Narrow"/>
        <family val="2"/>
        <scheme val="minor"/>
      </rPr>
      <t>) / 3</t>
    </r>
  </si>
  <si>
    <r>
      <rPr>
        <i/>
        <sz val="14"/>
        <color theme="1"/>
        <rFont val="Aptos Narrow"/>
        <family val="2"/>
        <scheme val="minor"/>
      </rPr>
      <t>SE</t>
    </r>
    <r>
      <rPr>
        <i/>
        <vertAlign val="subscript"/>
        <sz val="14"/>
        <color theme="1"/>
        <rFont val="Aptos Narrow"/>
        <family val="2"/>
        <scheme val="minor"/>
      </rPr>
      <t>GVF</t>
    </r>
    <r>
      <rPr>
        <sz val="14"/>
        <color theme="1"/>
        <rFont val="Aptos Narrow"/>
        <family val="2"/>
        <scheme val="minor"/>
      </rPr>
      <t xml:space="preserve"> = √ [ ( </t>
    </r>
    <r>
      <rPr>
        <i/>
        <sz val="14"/>
        <color theme="1"/>
        <rFont val="Aptos Narrow"/>
        <family val="2"/>
        <scheme val="minor"/>
      </rPr>
      <t>α</t>
    </r>
    <r>
      <rPr>
        <sz val="14"/>
        <color theme="1"/>
        <rFont val="Aptos Narrow"/>
        <family val="2"/>
        <scheme val="minor"/>
      </rPr>
      <t xml:space="preserve"> + </t>
    </r>
    <r>
      <rPr>
        <i/>
        <sz val="14"/>
        <color theme="1"/>
        <rFont val="Aptos Narrow"/>
        <family val="2"/>
        <scheme val="minor"/>
      </rPr>
      <t>β</t>
    </r>
    <r>
      <rPr>
        <i/>
        <sz val="14"/>
        <color theme="1"/>
        <rFont val="Times New Roman"/>
        <family val="1"/>
      </rPr>
      <t>N</t>
    </r>
    <r>
      <rPr>
        <i/>
        <sz val="14"/>
        <color theme="1"/>
        <rFont val="Aptos Narrow"/>
        <family val="2"/>
        <scheme val="minor"/>
      </rPr>
      <t xml:space="preserve"> </t>
    </r>
    <r>
      <rPr>
        <sz val="14"/>
        <color theme="1"/>
        <rFont val="Aptos Narrow"/>
        <family val="2"/>
        <scheme val="minor"/>
      </rPr>
      <t>) (</t>
    </r>
    <r>
      <rPr>
        <i/>
        <sz val="14"/>
        <color theme="1"/>
        <rFont val="Aptos Narrow"/>
        <family val="2"/>
        <scheme val="minor"/>
      </rPr>
      <t xml:space="preserve"> x</t>
    </r>
    <r>
      <rPr>
        <sz val="14"/>
        <color theme="1"/>
        <rFont val="Aptos Narrow"/>
        <family val="2"/>
        <scheme val="minor"/>
      </rPr>
      <t xml:space="preserve"> - </t>
    </r>
    <r>
      <rPr>
        <i/>
        <sz val="14"/>
        <color theme="1"/>
        <rFont val="Aptos Narrow"/>
        <family val="2"/>
        <scheme val="minor"/>
      </rPr>
      <t>x</t>
    </r>
    <r>
      <rPr>
        <vertAlign val="superscript"/>
        <sz val="14"/>
        <color theme="1"/>
        <rFont val="Aptos Narrow"/>
        <family val="2"/>
        <scheme val="minor"/>
      </rPr>
      <t>2</t>
    </r>
    <r>
      <rPr>
        <sz val="14"/>
        <color theme="1"/>
        <rFont val="Aptos Narrow"/>
        <family val="2"/>
        <scheme val="minor"/>
      </rPr>
      <t xml:space="preserve"> / </t>
    </r>
    <r>
      <rPr>
        <i/>
        <sz val="14"/>
        <color theme="1"/>
        <rFont val="Times New Roman"/>
        <family val="1"/>
      </rPr>
      <t>N</t>
    </r>
    <r>
      <rPr>
        <sz val="14"/>
        <color theme="1"/>
        <rFont val="Aptos Narrow"/>
        <family val="2"/>
        <scheme val="minor"/>
      </rPr>
      <t xml:space="preserve"> ) ]</t>
    </r>
  </si>
  <si>
    <r>
      <rPr>
        <i/>
        <sz val="14"/>
        <color theme="1"/>
        <rFont val="Times New Roman"/>
        <family val="1"/>
      </rPr>
      <t>SE</t>
    </r>
    <r>
      <rPr>
        <i/>
        <vertAlign val="subscript"/>
        <sz val="14"/>
        <color theme="1"/>
        <rFont val="Times New Roman"/>
        <family val="1"/>
      </rPr>
      <t>GVF</t>
    </r>
    <r>
      <rPr>
        <sz val="14"/>
        <color theme="1"/>
        <rFont val="Times New Roman"/>
        <family val="1"/>
      </rPr>
      <t xml:space="preserve"> = √ { [ ( </t>
    </r>
    <r>
      <rPr>
        <i/>
        <sz val="14"/>
        <color theme="1"/>
        <rFont val="Times New Roman"/>
        <family val="1"/>
      </rPr>
      <t>α</t>
    </r>
    <r>
      <rPr>
        <sz val="14"/>
        <color theme="1"/>
        <rFont val="Times New Roman"/>
        <family val="1"/>
      </rPr>
      <t xml:space="preserve"> + </t>
    </r>
    <r>
      <rPr>
        <i/>
        <sz val="14"/>
        <color theme="1"/>
        <rFont val="Times New Roman"/>
        <family val="1"/>
      </rPr>
      <t>β y</t>
    </r>
    <r>
      <rPr>
        <i/>
        <vertAlign val="subscript"/>
        <sz val="14"/>
        <color theme="1"/>
        <rFont val="Times New Roman"/>
        <family val="1"/>
      </rPr>
      <t xml:space="preserve">borrowed </t>
    </r>
    <r>
      <rPr>
        <sz val="14"/>
        <color theme="1"/>
        <rFont val="Times New Roman"/>
        <family val="1"/>
      </rPr>
      <t xml:space="preserve">) / </t>
    </r>
    <r>
      <rPr>
        <i/>
        <sz val="14"/>
        <color theme="1"/>
        <rFont val="Times New Roman"/>
        <family val="1"/>
      </rPr>
      <t xml:space="preserve">y </t>
    </r>
    <r>
      <rPr>
        <sz val="14"/>
        <color theme="1"/>
        <rFont val="Times New Roman"/>
        <family val="1"/>
      </rPr>
      <t xml:space="preserve">]*[ </t>
    </r>
    <r>
      <rPr>
        <i/>
        <sz val="14"/>
        <color theme="1"/>
        <rFont val="Times New Roman"/>
        <family val="1"/>
      </rPr>
      <t>p</t>
    </r>
    <r>
      <rPr>
        <sz val="14"/>
        <color theme="1"/>
        <rFont val="Times New Roman"/>
        <family val="1"/>
      </rPr>
      <t xml:space="preserve"> (</t>
    </r>
    <r>
      <rPr>
        <i/>
        <sz val="14"/>
        <color theme="1"/>
        <rFont val="Times New Roman"/>
        <family val="1"/>
      </rPr>
      <t xml:space="preserve"> 100 - </t>
    </r>
    <r>
      <rPr>
        <sz val="14"/>
        <color theme="1"/>
        <rFont val="Times New Roman"/>
        <family val="1"/>
      </rPr>
      <t>p ) ] }</t>
    </r>
  </si>
  <si>
    <r>
      <t>y</t>
    </r>
    <r>
      <rPr>
        <i/>
        <vertAlign val="subscript"/>
        <sz val="11"/>
        <color theme="1"/>
        <rFont val="Times New Roman"/>
        <family val="1"/>
      </rPr>
      <t>borrowed</t>
    </r>
  </si>
  <si>
    <r>
      <t>[ ( α + βy</t>
    </r>
    <r>
      <rPr>
        <vertAlign val="subscript"/>
        <sz val="11"/>
        <color theme="1"/>
        <rFont val="Aptos Narrow"/>
        <family val="2"/>
        <scheme val="minor"/>
      </rPr>
      <t>borrowed</t>
    </r>
    <r>
      <rPr>
        <sz val="11"/>
        <color theme="1"/>
        <rFont val="Aptos Narrow"/>
        <family val="2"/>
        <scheme val="minor"/>
      </rPr>
      <t xml:space="preserve"> ) / y ]</t>
    </r>
  </si>
  <si>
    <r>
      <rPr>
        <i/>
        <sz val="14"/>
        <color theme="1"/>
        <rFont val="Times New Roman"/>
        <family val="1"/>
      </rPr>
      <t>SE</t>
    </r>
    <r>
      <rPr>
        <i/>
        <vertAlign val="subscript"/>
        <sz val="14"/>
        <color theme="1"/>
        <rFont val="Times New Roman"/>
        <family val="1"/>
      </rPr>
      <t>GVF</t>
    </r>
    <r>
      <rPr>
        <sz val="14"/>
        <color theme="1"/>
        <rFont val="Times New Roman"/>
        <family val="1"/>
      </rPr>
      <t xml:space="preserve"> = √ { [ ( </t>
    </r>
    <r>
      <rPr>
        <i/>
        <sz val="14"/>
        <color theme="1"/>
        <rFont val="Times New Roman"/>
        <family val="1"/>
      </rPr>
      <t>α</t>
    </r>
    <r>
      <rPr>
        <sz val="14"/>
        <color theme="1"/>
        <rFont val="Times New Roman"/>
        <family val="1"/>
      </rPr>
      <t xml:space="preserve"> + </t>
    </r>
    <r>
      <rPr>
        <i/>
        <sz val="14"/>
        <color theme="1"/>
        <rFont val="Times New Roman"/>
        <family val="1"/>
      </rPr>
      <t>β N</t>
    </r>
    <r>
      <rPr>
        <sz val="14"/>
        <color theme="1"/>
        <rFont val="Times New Roman"/>
        <family val="1"/>
      </rPr>
      <t xml:space="preserve">) / </t>
    </r>
    <r>
      <rPr>
        <i/>
        <sz val="14"/>
        <color theme="1"/>
        <rFont val="Times New Roman"/>
        <family val="1"/>
      </rPr>
      <t xml:space="preserve">y </t>
    </r>
    <r>
      <rPr>
        <sz val="14"/>
        <color theme="1"/>
        <rFont val="Times New Roman"/>
        <family val="1"/>
      </rPr>
      <t xml:space="preserve">]*[ </t>
    </r>
    <r>
      <rPr>
        <i/>
        <sz val="14"/>
        <color theme="1"/>
        <rFont val="Times New Roman"/>
        <family val="1"/>
      </rPr>
      <t>p</t>
    </r>
    <r>
      <rPr>
        <sz val="14"/>
        <color theme="1"/>
        <rFont val="Times New Roman"/>
        <family val="1"/>
      </rPr>
      <t xml:space="preserve"> (</t>
    </r>
    <r>
      <rPr>
        <i/>
        <sz val="14"/>
        <color theme="1"/>
        <rFont val="Times New Roman"/>
        <family val="1"/>
      </rPr>
      <t xml:space="preserve"> 100 - </t>
    </r>
    <r>
      <rPr>
        <sz val="14"/>
        <color theme="1"/>
        <rFont val="Times New Roman"/>
        <family val="1"/>
      </rPr>
      <t>p ) ] }</t>
    </r>
  </si>
  <si>
    <t>Calculating a standard error for a single-month mean</t>
  </si>
  <si>
    <t>Calculating a standard error for a consecutive month change in level</t>
  </si>
  <si>
    <t>Calculating a standard error for a single-month level</t>
  </si>
  <si>
    <t>Calculating a standard error for a quarterly average level</t>
  </si>
  <si>
    <t>Calculating a standard error for a consecutive quarter change in level</t>
  </si>
  <si>
    <t>Calculating a standard error for a single-month percent</t>
  </si>
  <si>
    <t>Calculating a standard error for a consecutive month change in percentage</t>
  </si>
  <si>
    <t>Calculating a standard error for a consecutive month change in mean duration of unemployment</t>
  </si>
  <si>
    <t>Calculating a standard error for a single month median</t>
  </si>
  <si>
    <r>
      <rPr>
        <i/>
        <sz val="14"/>
        <color theme="1"/>
        <rFont val="Times New Roman"/>
        <family val="1"/>
      </rPr>
      <t>se(m;</t>
    </r>
    <r>
      <rPr>
        <i/>
        <sz val="12"/>
        <color theme="1"/>
        <rFont val="MS Reference Sans Serif"/>
        <family val="2"/>
      </rPr>
      <t></t>
    </r>
    <r>
      <rPr>
        <i/>
        <sz val="14"/>
        <color theme="1"/>
        <rFont val="Times New Roman"/>
        <family val="1"/>
      </rPr>
      <t>; y; f) = f * se</t>
    </r>
    <r>
      <rPr>
        <sz val="14"/>
        <color theme="1"/>
        <rFont val="Times New Roman"/>
        <family val="1"/>
      </rPr>
      <t xml:space="preserve">(m; </t>
    </r>
    <r>
      <rPr>
        <i/>
        <sz val="12"/>
        <color theme="1"/>
        <rFont val="MS Reference Sans Serif"/>
        <family val="2"/>
      </rPr>
      <t></t>
    </r>
    <r>
      <rPr>
        <sz val="14"/>
        <color theme="1"/>
        <rFont val="Times New Roman"/>
        <family val="1"/>
      </rPr>
      <t xml:space="preserve">; </t>
    </r>
    <r>
      <rPr>
        <i/>
        <sz val="14"/>
        <color theme="1"/>
        <rFont val="Times New Roman"/>
        <family val="1"/>
      </rPr>
      <t>y</t>
    </r>
    <r>
      <rPr>
        <sz val="14"/>
        <color theme="1"/>
        <rFont val="Times New Roman"/>
        <family val="1"/>
      </rPr>
      <t>) =</t>
    </r>
    <r>
      <rPr>
        <i/>
        <sz val="14"/>
        <color theme="1"/>
        <rFont val="Times New Roman"/>
        <family val="1"/>
      </rPr>
      <t xml:space="preserve"> f</t>
    </r>
    <r>
      <rPr>
        <sz val="14"/>
        <color theme="1"/>
        <rFont val="Times New Roman"/>
        <family val="1"/>
      </rPr>
      <t xml:space="preserve"> * α + β </t>
    </r>
    <r>
      <rPr>
        <sz val="14"/>
        <color theme="1"/>
        <rFont val="MS Reference Sans Serif"/>
        <family val="2"/>
      </rPr>
      <t xml:space="preserve">( </t>
    </r>
    <r>
      <rPr>
        <sz val="14"/>
        <color theme="1"/>
        <rFont val="Times New Roman"/>
        <family val="1"/>
      </rPr>
      <t xml:space="preserve">y) / √ y </t>
    </r>
  </si>
  <si>
    <t>Calculating a standard error for a quarterly average of median duration of unemployment</t>
  </si>
  <si>
    <t xml:space="preserve">Calculating a standard error for a level when borrowing parameters from one level for use by another level </t>
  </si>
  <si>
    <t>Calculating a standard error for a rate or percent when borrowing parameters from one rate for use by another rate</t>
  </si>
  <si>
    <t>Calculating a standard error for a rate or percent when borrowing parameters from a level</t>
  </si>
  <si>
    <t>Calculating Approximate Standard Errors and Confidence Intervals for Current Population Survey Estimates</t>
  </si>
  <si>
    <t>Illustration 1.1</t>
  </si>
  <si>
    <t>Illustration 1.2</t>
  </si>
  <si>
    <t>Illustration 1.3</t>
  </si>
  <si>
    <t>Illustration 1.4</t>
  </si>
  <si>
    <t>Illustration 2.1</t>
  </si>
  <si>
    <t>Illustration 2.2</t>
  </si>
  <si>
    <t>Illustration 3.1</t>
  </si>
  <si>
    <t>Illustration 3.2</t>
  </si>
  <si>
    <t>Illustration 4.1</t>
  </si>
  <si>
    <t>Illustration 4.2</t>
  </si>
  <si>
    <t>Illustration A</t>
  </si>
  <si>
    <t>Illustration B</t>
  </si>
  <si>
    <t>Illustration C</t>
  </si>
  <si>
    <t>[ ( α + βN ) / y ]</t>
  </si>
  <si>
    <r>
      <t xml:space="preserve">Calculate an approximate standard error </t>
    </r>
    <r>
      <rPr>
        <i/>
        <sz val="12"/>
        <rFont val="Times New Roman"/>
        <family val="1"/>
      </rPr>
      <t>se</t>
    </r>
    <r>
      <rPr>
        <sz val="12"/>
        <rFont val="Times New Roman"/>
        <family val="1"/>
      </rPr>
      <t>(</t>
    </r>
    <r>
      <rPr>
        <i/>
        <sz val="12"/>
        <rFont val="Times New Roman"/>
        <family val="1"/>
      </rPr>
      <t>x</t>
    </r>
    <r>
      <rPr>
        <sz val="12"/>
        <rFont val="Times New Roman"/>
        <family val="1"/>
      </rPr>
      <t xml:space="preserve">), treating the average </t>
    </r>
    <r>
      <rPr>
        <i/>
        <sz val="12"/>
        <rFont val="Times New Roman"/>
        <family val="1"/>
      </rPr>
      <t xml:space="preserve">x </t>
    </r>
    <r>
      <rPr>
        <sz val="12"/>
        <rFont val="Times New Roman"/>
        <family val="1"/>
      </rPr>
      <t xml:space="preserve">from step 1 as if it were an estimated level for a single month. </t>
    </r>
  </si>
  <si>
    <r>
      <t>m</t>
    </r>
    <r>
      <rPr>
        <i/>
        <vertAlign val="subscript"/>
        <sz val="12"/>
        <color rgb="FF231F20"/>
        <rFont val="Times New Roman"/>
        <family val="1"/>
      </rPr>
      <t>q</t>
    </r>
  </si>
  <si>
    <r>
      <t>x</t>
    </r>
    <r>
      <rPr>
        <vertAlign val="subscript"/>
        <sz val="11"/>
        <color theme="1"/>
        <rFont val="Aptos Narrow"/>
        <family val="2"/>
      </rPr>
      <t xml:space="preserve">2 </t>
    </r>
    <r>
      <rPr>
        <sz val="11"/>
        <color theme="1"/>
        <rFont val="Aptos Narrow"/>
        <family val="2"/>
      </rPr>
      <t>- x</t>
    </r>
    <r>
      <rPr>
        <vertAlign val="subscript"/>
        <sz val="11"/>
        <color theme="1"/>
        <rFont val="Aptos Narrow"/>
        <family val="2"/>
      </rPr>
      <t xml:space="preserve">1 </t>
    </r>
  </si>
  <si>
    <r>
      <t>p</t>
    </r>
    <r>
      <rPr>
        <i/>
        <vertAlign val="subscript"/>
        <sz val="11"/>
        <color theme="1"/>
        <rFont val="Aptos Narrow"/>
        <family val="2"/>
      </rPr>
      <t>2</t>
    </r>
    <r>
      <rPr>
        <i/>
        <sz val="11"/>
        <color theme="1"/>
        <rFont val="Aptos Narrow"/>
        <family val="2"/>
      </rPr>
      <t xml:space="preserve"> - p</t>
    </r>
    <r>
      <rPr>
        <i/>
        <vertAlign val="subscript"/>
        <sz val="11"/>
        <color theme="1"/>
        <rFont val="Aptos Narrow"/>
        <family val="2"/>
      </rPr>
      <t>1</t>
    </r>
    <r>
      <rPr>
        <i/>
        <sz val="11"/>
        <color theme="1"/>
        <rFont val="Aptos Narrow"/>
        <family val="2"/>
      </rPr>
      <t xml:space="preserve"> </t>
    </r>
  </si>
  <si>
    <r>
      <t></t>
    </r>
    <r>
      <rPr>
        <i/>
        <vertAlign val="subscript"/>
        <sz val="11"/>
        <color theme="1"/>
        <rFont val="MS Reference Sans Serif"/>
        <family val="2"/>
      </rPr>
      <t>2</t>
    </r>
    <r>
      <rPr>
        <i/>
        <sz val="11"/>
        <color theme="1"/>
        <rFont val="MS Reference Sans Serif"/>
        <family val="2"/>
      </rPr>
      <t xml:space="preserve"> - </t>
    </r>
    <r>
      <rPr>
        <i/>
        <vertAlign val="subscript"/>
        <sz val="11"/>
        <color theme="1"/>
        <rFont val="MS Reference Sans Serif"/>
        <family val="2"/>
      </rPr>
      <t>1</t>
    </r>
  </si>
  <si>
    <t xml:space="preserve">You can construct a 90-percent confidence interval by: </t>
  </si>
  <si>
    <t xml:space="preserve">(1) multiplying the standard error calculated in these sheets by 1.645 </t>
  </si>
  <si>
    <t>(2) add the result from step 1 to and subtract it from your statistic of interest to determine the upper and lower bounds of your confidence interval</t>
  </si>
  <si>
    <t xml:space="preserve">Calculating Approximate Standard Errors and Confidence Intervals for Current Population Survey Estimates. </t>
  </si>
  <si>
    <t>Each worksheet contains one illustration. The illustrations include the appropriate standard error formula, the variables, and the calculation steps.</t>
  </si>
  <si>
    <t xml:space="preserve">The variables entered here are directly from the illustrations in Calculating Approximate Standard Errors and Confidence Intervals for Current Population Survey Estimates. </t>
  </si>
  <si>
    <t xml:space="preserve">However, you can enter values in column C for the statistic of interest to you, and the formulas will return the standard error for that statistic. </t>
  </si>
  <si>
    <t>This file includes the calculations for the illustrations in:</t>
  </si>
  <si>
    <t>Updated April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</si>
</sst>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3" formatCode="_(* #,##0.00_);_(* \(#,##0.00\);_(* &quot;-&quot;??_);_(@_)"/>
    <numFmt numFmtId="164" formatCode="0.00000000"/>
    <numFmt numFmtId="165" formatCode="_(* #,##0_);_(* \(#,##0\);_(* &quot;-&quot;??_);_(@_)"/>
    <numFmt numFmtId="166" formatCode="_(* #,##0.0_);_(* \(#,##0.0\);_(* &quot;-&quot;??_);_(@_)"/>
    <numFmt numFmtId="167" formatCode="0.0"/>
    <numFmt numFmtId="168" formatCode="0.000"/>
    <numFmt numFmtId="169" formatCode="0.0000000000"/>
    <numFmt numFmtId="170" formatCode="0.0000"/>
    <numFmt numFmtId="171" formatCode="#,##0.000_);\(#,##0.000\)"/>
    <numFmt numFmtId="172" formatCode="_(* #,##0.000_);_(* \(#,##0.000\);_(* &quot;-&quot;??_);_(@_)"/>
    <numFmt numFmtId="173" formatCode="#,##0.0000_);\(#,##0.0000\)"/>
    <numFmt numFmtId="174" formatCode="_(* #,##0.0000_);_(* \(#,##0.0000\);_(* &quot;-&quot;??_);_(@_)"/>
  </numFmts>
  <fonts count="42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i/>
      <sz val="11"/>
      <color theme="1"/>
      <name val="Aptos Narrow"/>
      <family val="2"/>
      <scheme val="minor"/>
    </font>
    <font>
      <i/>
      <sz val="12"/>
      <color rgb="FF231F20"/>
      <name val="Symbol MT"/>
      <family val="1"/>
      <charset val="2"/>
    </font>
    <font>
      <sz val="11"/>
      <color theme="1"/>
      <name val="Aptos Narrow"/>
      <family val="2"/>
    </font>
    <font>
      <i/>
      <sz val="11"/>
      <color theme="1"/>
      <name val="Aptos Narrow"/>
      <family val="2"/>
    </font>
    <font>
      <sz val="10.45"/>
      <color theme="1"/>
      <name val="Aptos Narrow"/>
      <family val="2"/>
    </font>
    <font>
      <vertAlign val="superscript"/>
      <sz val="11"/>
      <color theme="1"/>
      <name val="Aptos Narrow"/>
      <family val="2"/>
      <scheme val="minor"/>
    </font>
    <font>
      <i/>
      <sz val="11"/>
      <color theme="1"/>
      <name val="Times New Roman"/>
      <family val="1"/>
    </font>
    <font>
      <sz val="14"/>
      <color theme="1"/>
      <name val="Aptos Narrow"/>
      <family val="2"/>
      <scheme val="minor"/>
    </font>
    <font>
      <i/>
      <sz val="14"/>
      <color theme="1"/>
      <name val="Aptos Narrow"/>
      <family val="2"/>
      <scheme val="minor"/>
    </font>
    <font>
      <i/>
      <sz val="14"/>
      <color theme="1"/>
      <name val="Times New Roman"/>
      <family val="1"/>
    </font>
    <font>
      <vertAlign val="superscript"/>
      <sz val="14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2"/>
      <color rgb="FF231F20"/>
      <name val="Times New Roman"/>
      <family val="1"/>
    </font>
    <font>
      <sz val="14"/>
      <color theme="1"/>
      <name val="Times New Roman"/>
      <family val="1"/>
    </font>
    <font>
      <vertAlign val="subscript"/>
      <sz val="11"/>
      <color theme="1"/>
      <name val="Aptos Narrow"/>
      <family val="2"/>
    </font>
    <font>
      <i/>
      <vertAlign val="subscript"/>
      <sz val="11"/>
      <color theme="1"/>
      <name val="Aptos Narrow"/>
      <family val="2"/>
    </font>
    <font>
      <sz val="11"/>
      <color theme="1"/>
      <name val="Times New Roman"/>
      <family val="1"/>
    </font>
    <font>
      <vertAlign val="subscript"/>
      <sz val="11"/>
      <color theme="1"/>
      <name val="Times New Roman"/>
      <family val="1"/>
    </font>
    <font>
      <i/>
      <vertAlign val="subscript"/>
      <sz val="11"/>
      <color theme="1"/>
      <name val="Times New Roman"/>
      <family val="1"/>
    </font>
    <font>
      <sz val="8"/>
      <name val="Aptos Narrow"/>
      <family val="2"/>
      <scheme val="minor"/>
    </font>
    <font>
      <vertAlign val="subscript"/>
      <sz val="11"/>
      <color theme="1"/>
      <name val="Aptos Narrow"/>
      <family val="2"/>
      <scheme val="minor"/>
    </font>
    <font>
      <b/>
      <sz val="14"/>
      <color theme="1"/>
      <name val="Times New Roman"/>
      <family val="1"/>
    </font>
    <font>
      <i/>
      <sz val="12"/>
      <color rgb="FF231F20"/>
      <name val="Times New Roman"/>
      <family val="1"/>
    </font>
    <font>
      <sz val="14"/>
      <color theme="1"/>
      <name val="MS Reference Sans Serif"/>
      <family val="2"/>
    </font>
    <font>
      <i/>
      <sz val="14"/>
      <color theme="1"/>
      <name val="MS Reference Sans Serif"/>
      <family val="2"/>
    </font>
    <font>
      <i/>
      <sz val="12"/>
      <color theme="1"/>
      <name val="MS Reference Sans Serif"/>
      <family val="2"/>
    </font>
    <font>
      <sz val="14"/>
      <color theme="1"/>
      <name val="Aptos Narrow"/>
      <family val="2"/>
    </font>
    <font>
      <i/>
      <sz val="11"/>
      <color theme="1"/>
      <name val="MS Reference Sans Serif"/>
      <family val="2"/>
    </font>
    <font>
      <sz val="11"/>
      <color theme="1"/>
      <name val="MS Reference Sans Serif"/>
      <family val="2"/>
    </font>
    <font>
      <sz val="12"/>
      <color rgb="FF231F20"/>
      <name val="MS Reference Sans Serif"/>
      <family val="2"/>
    </font>
    <font>
      <i/>
      <vertAlign val="subscript"/>
      <sz val="11"/>
      <color theme="1"/>
      <name val="MS Reference Sans Serif"/>
      <family val="2"/>
    </font>
    <font>
      <i/>
      <vertAlign val="subscript"/>
      <sz val="12"/>
      <color rgb="FF231F20"/>
      <name val="Times New Roman"/>
      <family val="1"/>
    </font>
    <font>
      <i/>
      <sz val="12"/>
      <color rgb="FF231F20"/>
      <name val="MS Reference Sans Serif"/>
      <family val="2"/>
    </font>
    <font>
      <i/>
      <vertAlign val="subscript"/>
      <sz val="14"/>
      <color theme="1"/>
      <name val="Aptos Narrow"/>
      <family val="2"/>
      <scheme val="minor"/>
    </font>
    <font>
      <i/>
      <vertAlign val="subscript"/>
      <sz val="14"/>
      <color theme="1"/>
      <name val="Times New Roman"/>
      <family val="1"/>
    </font>
    <font>
      <b/>
      <sz val="14"/>
      <color theme="1"/>
      <name val="Calibri"/>
      <family val="2"/>
    </font>
    <font>
      <b/>
      <sz val="14"/>
      <color indexed="8"/>
      <name val="Calibri"/>
      <family val="2"/>
    </font>
    <font>
      <b/>
      <sz val="14"/>
      <color theme="1"/>
      <name val="Cambria"/>
      <family val="1"/>
    </font>
    <font>
      <sz val="12"/>
      <name val="Times New Roman"/>
      <family val="1"/>
    </font>
    <font>
      <i/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3" fillId="0" borderId="0" applyNumberFormat="0" applyFill="0" applyBorder="0" applyAlignment="0" applyProtection="0"/>
  </cellStyleXfs>
  <cellXfs count="76">
    <xf numFmtId="0" fontId="0" fillId="0" borderId="0" xfId="0"/>
    <xf numFmtId="0" fontId="3" fillId="0" borderId="0" xfId="0" applyFont="1" applyAlignment="1">
      <alignment horizontal="right"/>
    </xf>
    <xf numFmtId="0" fontId="0" fillId="0" borderId="0" xfId="0" applyAlignment="1">
      <alignment horizontal="right"/>
    </xf>
    <xf numFmtId="0" fontId="5" fillId="0" borderId="0" xfId="0" applyFont="1" applyAlignment="1">
      <alignment horizontal="right"/>
    </xf>
    <xf numFmtId="0" fontId="0" fillId="0" borderId="0" xfId="0" applyAlignment="1">
      <alignment horizontal="center"/>
    </xf>
    <xf numFmtId="2" fontId="0" fillId="0" borderId="0" xfId="0" applyNumberFormat="1"/>
    <xf numFmtId="165" fontId="0" fillId="0" borderId="0" xfId="1" applyNumberFormat="1" applyFont="1" applyBorder="1" applyAlignment="1">
      <alignment horizontal="left"/>
    </xf>
    <xf numFmtId="164" fontId="0" fillId="0" borderId="0" xfId="0" applyNumberFormat="1"/>
    <xf numFmtId="0" fontId="8" fillId="0" borderId="0" xfId="0" applyFont="1" applyAlignment="1">
      <alignment horizontal="right" vertical="top"/>
    </xf>
    <xf numFmtId="0" fontId="0" fillId="0" borderId="0" xfId="0" applyAlignment="1">
      <alignment horizontal="center" vertical="top"/>
    </xf>
    <xf numFmtId="165" fontId="0" fillId="0" borderId="0" xfId="1" applyNumberFormat="1" applyFont="1" applyAlignment="1">
      <alignment horizontal="left" vertical="top"/>
    </xf>
    <xf numFmtId="0" fontId="0" fillId="0" borderId="0" xfId="0" applyAlignment="1">
      <alignment vertical="top"/>
    </xf>
    <xf numFmtId="0" fontId="2" fillId="0" borderId="0" xfId="0" applyFont="1"/>
    <xf numFmtId="0" fontId="4" fillId="0" borderId="0" xfId="0" applyFont="1" applyAlignment="1">
      <alignment horizontal="right"/>
    </xf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left" vertical="top"/>
    </xf>
    <xf numFmtId="4" fontId="0" fillId="0" borderId="0" xfId="0" applyNumberFormat="1" applyAlignment="1">
      <alignment horizontal="left" vertical="center"/>
    </xf>
    <xf numFmtId="4" fontId="0" fillId="0" borderId="0" xfId="1" applyNumberFormat="1" applyFont="1" applyBorder="1" applyAlignment="1">
      <alignment horizontal="left"/>
    </xf>
    <xf numFmtId="0" fontId="0" fillId="0" borderId="0" xfId="0" applyAlignment="1">
      <alignment horizontal="left" vertical="center"/>
    </xf>
    <xf numFmtId="165" fontId="0" fillId="0" borderId="0" xfId="1" applyNumberFormat="1" applyFont="1" applyBorder="1"/>
    <xf numFmtId="0" fontId="9" fillId="0" borderId="0" xfId="0" applyFont="1"/>
    <xf numFmtId="166" fontId="0" fillId="0" borderId="0" xfId="1" applyNumberFormat="1" applyFont="1" applyAlignment="1">
      <alignment horizontal="left" vertical="top"/>
    </xf>
    <xf numFmtId="43" fontId="0" fillId="0" borderId="0" xfId="1" applyFont="1" applyAlignment="1">
      <alignment horizontal="left" vertical="top"/>
    </xf>
    <xf numFmtId="2" fontId="0" fillId="0" borderId="0" xfId="1" applyNumberFormat="1" applyFont="1" applyAlignment="1">
      <alignment horizontal="left" vertical="top"/>
    </xf>
    <xf numFmtId="2" fontId="0" fillId="0" borderId="0" xfId="1" applyNumberFormat="1" applyFont="1" applyAlignment="1">
      <alignment horizontal="right" vertical="top"/>
    </xf>
    <xf numFmtId="2" fontId="0" fillId="0" borderId="0" xfId="1" applyNumberFormat="1" applyFont="1" applyAlignment="1">
      <alignment vertical="top"/>
    </xf>
    <xf numFmtId="0" fontId="0" fillId="0" borderId="0" xfId="0" applyAlignment="1">
      <alignment horizontal="left" vertical="top"/>
    </xf>
    <xf numFmtId="165" fontId="0" fillId="0" borderId="0" xfId="1" applyNumberFormat="1" applyFont="1" applyAlignment="1">
      <alignment horizontal="right" vertical="top"/>
    </xf>
    <xf numFmtId="165" fontId="0" fillId="0" borderId="0" xfId="1" applyNumberFormat="1" applyFont="1" applyBorder="1" applyAlignment="1">
      <alignment vertical="top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right" vertical="top"/>
    </xf>
    <xf numFmtId="165" fontId="0" fillId="0" borderId="0" xfId="0" applyNumberFormat="1"/>
    <xf numFmtId="37" fontId="0" fillId="0" borderId="0" xfId="0" applyNumberFormat="1" applyAlignment="1">
      <alignment horizontal="left"/>
    </xf>
    <xf numFmtId="2" fontId="0" fillId="0" borderId="0" xfId="0" applyNumberFormat="1" applyAlignment="1">
      <alignment horizontal="right"/>
    </xf>
    <xf numFmtId="165" fontId="0" fillId="0" borderId="0" xfId="1" applyNumberFormat="1" applyFont="1" applyAlignment="1"/>
    <xf numFmtId="0" fontId="23" fillId="0" borderId="0" xfId="0" applyFont="1" applyAlignment="1">
      <alignment horizontal="right" vertical="top"/>
    </xf>
    <xf numFmtId="43" fontId="0" fillId="0" borderId="0" xfId="0" applyNumberFormat="1"/>
    <xf numFmtId="3" fontId="14" fillId="0" borderId="0" xfId="0" applyNumberFormat="1" applyFont="1"/>
    <xf numFmtId="0" fontId="14" fillId="0" borderId="0" xfId="0" applyFont="1" applyAlignment="1">
      <alignment horizontal="left"/>
    </xf>
    <xf numFmtId="0" fontId="14" fillId="0" borderId="0" xfId="0" applyFont="1" applyAlignment="1">
      <alignment horizontal="left" vertical="top"/>
    </xf>
    <xf numFmtId="4" fontId="0" fillId="0" borderId="0" xfId="0" applyNumberFormat="1" applyAlignment="1">
      <alignment horizontal="center"/>
    </xf>
    <xf numFmtId="4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0" fontId="8" fillId="0" borderId="0" xfId="0" applyFont="1" applyAlignment="1">
      <alignment horizontal="right"/>
    </xf>
    <xf numFmtId="0" fontId="15" fillId="0" borderId="0" xfId="0" applyFont="1"/>
    <xf numFmtId="2" fontId="0" fillId="0" borderId="0" xfId="0" applyNumberFormat="1" applyAlignment="1">
      <alignment horizontal="left"/>
    </xf>
    <xf numFmtId="166" fontId="0" fillId="0" borderId="0" xfId="1" applyNumberFormat="1" applyFont="1" applyBorder="1" applyAlignment="1">
      <alignment horizontal="left"/>
    </xf>
    <xf numFmtId="0" fontId="0" fillId="0" borderId="0" xfId="0" applyAlignment="1">
      <alignment horizontal="left"/>
    </xf>
    <xf numFmtId="169" fontId="0" fillId="0" borderId="0" xfId="0" applyNumberFormat="1" applyAlignment="1">
      <alignment horizontal="left"/>
    </xf>
    <xf numFmtId="168" fontId="4" fillId="0" borderId="0" xfId="0" applyNumberFormat="1" applyFont="1" applyAlignment="1">
      <alignment horizontal="right"/>
    </xf>
    <xf numFmtId="0" fontId="24" fillId="0" borderId="0" xfId="0" applyFont="1" applyAlignment="1">
      <alignment horizontal="right"/>
    </xf>
    <xf numFmtId="168" fontId="4" fillId="0" borderId="0" xfId="0" applyNumberFormat="1" applyFont="1" applyAlignment="1">
      <alignment horizontal="right" vertical="top"/>
    </xf>
    <xf numFmtId="171" fontId="0" fillId="0" borderId="0" xfId="0" applyNumberFormat="1" applyAlignment="1">
      <alignment horizontal="left"/>
    </xf>
    <xf numFmtId="172" fontId="0" fillId="0" borderId="0" xfId="1" applyNumberFormat="1" applyFont="1" applyAlignment="1"/>
    <xf numFmtId="172" fontId="0" fillId="0" borderId="0" xfId="0" applyNumberFormat="1"/>
    <xf numFmtId="0" fontId="29" fillId="0" borderId="0" xfId="0" applyFont="1" applyAlignment="1">
      <alignment horizontal="right"/>
    </xf>
    <xf numFmtId="170" fontId="0" fillId="0" borderId="0" xfId="0" applyNumberFormat="1" applyAlignment="1">
      <alignment horizontal="left"/>
    </xf>
    <xf numFmtId="165" fontId="0" fillId="0" borderId="0" xfId="1" applyNumberFormat="1" applyFont="1" applyAlignment="1">
      <alignment vertical="top"/>
    </xf>
    <xf numFmtId="0" fontId="4" fillId="0" borderId="0" xfId="0" applyFont="1" applyAlignment="1">
      <alignment horizontal="center"/>
    </xf>
    <xf numFmtId="174" fontId="0" fillId="0" borderId="0" xfId="1" applyNumberFormat="1" applyFont="1" applyAlignment="1"/>
    <xf numFmtId="174" fontId="0" fillId="0" borderId="0" xfId="0" applyNumberFormat="1"/>
    <xf numFmtId="167" fontId="0" fillId="0" borderId="0" xfId="0" applyNumberFormat="1"/>
    <xf numFmtId="0" fontId="37" fillId="0" borderId="0" xfId="0" applyFont="1"/>
    <xf numFmtId="0" fontId="38" fillId="0" borderId="0" xfId="0" applyFont="1"/>
    <xf numFmtId="0" fontId="39" fillId="0" borderId="0" xfId="0" applyFont="1" applyAlignment="1">
      <alignment vertical="center"/>
    </xf>
    <xf numFmtId="0" fontId="13" fillId="0" borderId="0" xfId="2"/>
    <xf numFmtId="0" fontId="40" fillId="0" borderId="0" xfId="0" applyFont="1" applyAlignment="1">
      <alignment horizontal="left" vertical="top" wrapText="1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left" vertical="top" wrapText="1"/>
    </xf>
    <xf numFmtId="0" fontId="0" fillId="0" borderId="0" xfId="0" applyAlignment="1">
      <alignment horizontal="left"/>
    </xf>
    <xf numFmtId="169" fontId="0" fillId="0" borderId="0" xfId="0" applyNumberFormat="1" applyAlignment="1">
      <alignment horizontal="left"/>
    </xf>
    <xf numFmtId="0" fontId="2" fillId="0" borderId="0" xfId="0" applyFont="1" applyAlignment="1">
      <alignment horizontal="left"/>
    </xf>
    <xf numFmtId="173" fontId="0" fillId="0" borderId="0" xfId="0" applyNumberFormat="1" applyAlignment="1">
      <alignment horizontal="left"/>
    </xf>
    <xf numFmtId="2" fontId="0" fillId="0" borderId="0" xfId="0" applyNumberFormat="1" applyAlignment="1">
      <alignment horizontal="left"/>
    </xf>
    <xf numFmtId="168" fontId="0" fillId="0" borderId="0" xfId="0" applyNumberFormat="1" applyAlignment="1">
      <alignment horizontal="left"/>
    </xf>
    <xf numFmtId="0" fontId="0" fillId="0" borderId="0" xfId="0" applyFill="1" applyAlignment="1">
      <alignment vertical="top" wrapText="1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bls.gov/cps/methods/calculating-standard-errors-and-confidence-intervals.pdf" TargetMode="Externa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B58214-82E1-4AE5-9479-308DEF9F5DD9}">
  <dimension ref="A1:A9"/>
  <sheetViews>
    <sheetView tabSelected="1" zoomScaleNormal="100" workbookViewId="0"/>
  </sheetViews>
  <sheetFormatPr defaultRowHeight="14.4" x14ac:dyDescent="0.3"/>
  <cols>
    <col min="1" max="1" width="135.109375" customWidth="1"/>
  </cols>
  <sheetData>
    <row r="1" spans="1:1" ht="16.8" customHeight="1" x14ac:dyDescent="0.3">
      <c r="A1" s="75" t="s">
        <v>123</v>
      </c>
    </row>
    <row r="2" spans="1:1" x14ac:dyDescent="0.3">
      <c r="A2" s="65" t="s">
        <v>119</v>
      </c>
    </row>
    <row r="3" spans="1:1" ht="30" customHeight="1" x14ac:dyDescent="0.3">
      <c r="A3" t="s">
        <v>120</v>
      </c>
    </row>
    <row r="4" spans="1:1" x14ac:dyDescent="0.3">
      <c r="A4" t="s">
        <v>121</v>
      </c>
    </row>
    <row r="5" spans="1:1" x14ac:dyDescent="0.3">
      <c r="A5" t="s">
        <v>122</v>
      </c>
    </row>
    <row r="6" spans="1:1" ht="27" customHeight="1" x14ac:dyDescent="0.3">
      <c r="A6" t="s">
        <v>116</v>
      </c>
    </row>
    <row r="7" spans="1:1" x14ac:dyDescent="0.3">
      <c r="A7" t="s">
        <v>117</v>
      </c>
    </row>
    <row r="8" spans="1:1" x14ac:dyDescent="0.3">
      <c r="A8" t="s">
        <v>118</v>
      </c>
    </row>
    <row r="9" spans="1:1" ht="26.4" customHeight="1" x14ac:dyDescent="0.3">
      <c r="A9" t="s">
        <v>124</v>
      </c>
    </row>
  </sheetData>
  <hyperlinks>
    <hyperlink ref="A2" r:id="rId1" xr:uid="{041F3ABC-DFEE-40F9-B27E-38038D866914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28E264-96A4-49D3-B417-7C6C12AD04AB}">
  <dimension ref="A1:H29"/>
  <sheetViews>
    <sheetView workbookViewId="0"/>
  </sheetViews>
  <sheetFormatPr defaultRowHeight="14.4" x14ac:dyDescent="0.3"/>
  <cols>
    <col min="1" max="1" width="22.44140625" customWidth="1"/>
    <col min="2" max="2" width="5" customWidth="1"/>
    <col min="3" max="3" width="11.44140625" customWidth="1"/>
    <col min="4" max="4" width="4.44140625" customWidth="1"/>
    <col min="5" max="5" width="3.5546875" customWidth="1"/>
    <col min="6" max="6" width="49.6640625" customWidth="1"/>
    <col min="7" max="7" width="3.33203125" customWidth="1"/>
    <col min="8" max="8" width="23.21875" customWidth="1"/>
    <col min="9" max="9" width="2" customWidth="1"/>
  </cols>
  <sheetData>
    <row r="1" spans="1:8" s="63" customFormat="1" ht="18" x14ac:dyDescent="0.35">
      <c r="A1" s="62" t="s">
        <v>89</v>
      </c>
    </row>
    <row r="2" spans="1:8" ht="18" x14ac:dyDescent="0.35">
      <c r="A2" s="44" t="s">
        <v>59</v>
      </c>
    </row>
    <row r="3" spans="1:8" ht="38.4" customHeight="1" x14ac:dyDescent="0.3">
      <c r="A3" s="2" t="s">
        <v>5</v>
      </c>
    </row>
    <row r="4" spans="1:8" ht="15.6" customHeight="1" x14ac:dyDescent="0.3">
      <c r="A4" s="1" t="s">
        <v>0</v>
      </c>
      <c r="B4" s="4" t="s">
        <v>4</v>
      </c>
      <c r="C4" s="5">
        <v>521.77</v>
      </c>
      <c r="D4" s="5"/>
      <c r="E4" s="5"/>
    </row>
    <row r="5" spans="1:8" ht="15.6" customHeight="1" x14ac:dyDescent="0.3">
      <c r="A5" s="1" t="s">
        <v>1</v>
      </c>
      <c r="B5" s="4" t="s">
        <v>4</v>
      </c>
      <c r="C5" s="7">
        <v>55.8576859</v>
      </c>
      <c r="D5" s="7"/>
      <c r="E5" s="7"/>
    </row>
    <row r="6" spans="1:8" ht="15.6" customHeight="1" x14ac:dyDescent="0.35">
      <c r="A6" s="55" t="s">
        <v>61</v>
      </c>
      <c r="B6" s="4" t="s">
        <v>4</v>
      </c>
      <c r="C6" s="46">
        <v>22.7</v>
      </c>
      <c r="D6" s="46"/>
      <c r="E6" s="6"/>
    </row>
    <row r="7" spans="1:8" ht="15.6" customHeight="1" x14ac:dyDescent="0.35">
      <c r="A7" s="55" t="s">
        <v>62</v>
      </c>
      <c r="B7" s="4" t="s">
        <v>4</v>
      </c>
      <c r="C7" s="46">
        <v>24.7</v>
      </c>
      <c r="D7" s="46"/>
      <c r="E7" s="6"/>
    </row>
    <row r="8" spans="1:8" ht="15.6" customHeight="1" x14ac:dyDescent="0.35">
      <c r="A8" s="55" t="s">
        <v>115</v>
      </c>
      <c r="B8" s="4" t="s">
        <v>4</v>
      </c>
      <c r="C8" s="46">
        <f>ROUND(C7-C6,1)</f>
        <v>2</v>
      </c>
      <c r="D8" s="46"/>
      <c r="E8" s="6"/>
    </row>
    <row r="9" spans="1:8" s="11" customFormat="1" ht="15.6" customHeight="1" x14ac:dyDescent="0.3">
      <c r="A9" s="8" t="s">
        <v>46</v>
      </c>
      <c r="B9" s="4" t="s">
        <v>4</v>
      </c>
      <c r="C9" s="10">
        <v>7000000</v>
      </c>
      <c r="D9" s="10"/>
      <c r="E9" s="10"/>
    </row>
    <row r="10" spans="1:8" s="11" customFormat="1" ht="15.6" customHeight="1" x14ac:dyDescent="0.3">
      <c r="A10" s="8" t="s">
        <v>47</v>
      </c>
      <c r="B10" s="4" t="s">
        <v>4</v>
      </c>
      <c r="C10" s="10">
        <v>6800000</v>
      </c>
      <c r="D10" s="10"/>
      <c r="E10" s="10"/>
    </row>
    <row r="11" spans="1:8" s="11" customFormat="1" ht="31.2" customHeight="1" x14ac:dyDescent="0.3">
      <c r="A11" s="8" t="s">
        <v>13</v>
      </c>
      <c r="B11" s="9" t="s">
        <v>4</v>
      </c>
      <c r="C11" s="22">
        <v>1.1100000000000001</v>
      </c>
      <c r="D11" s="22"/>
      <c r="E11" s="10"/>
    </row>
    <row r="12" spans="1:8" s="11" customFormat="1" ht="15.6" customHeight="1" x14ac:dyDescent="0.35">
      <c r="A12" s="35" t="s">
        <v>18</v>
      </c>
      <c r="B12" s="67" t="s">
        <v>60</v>
      </c>
      <c r="C12" s="67"/>
      <c r="D12" s="67"/>
      <c r="E12" s="67"/>
      <c r="F12" s="67"/>
      <c r="G12" s="67"/>
      <c r="H12" s="67"/>
    </row>
    <row r="13" spans="1:8" s="11" customFormat="1" ht="15.6" customHeight="1" x14ac:dyDescent="0.3">
      <c r="A13" s="55" t="s">
        <v>54</v>
      </c>
      <c r="B13" s="4" t="s">
        <v>4</v>
      </c>
      <c r="C13" s="23" t="s">
        <v>63</v>
      </c>
      <c r="D13" s="23"/>
      <c r="E13" s="38"/>
      <c r="F13" s="38"/>
      <c r="G13" s="38"/>
      <c r="H13" s="38"/>
    </row>
    <row r="14" spans="1:8" s="11" customFormat="1" ht="15.6" customHeight="1" x14ac:dyDescent="0.3">
      <c r="A14" s="55" t="s">
        <v>54</v>
      </c>
      <c r="B14" s="4" t="s">
        <v>4</v>
      </c>
      <c r="C14" s="23" t="str">
        <f>"( "&amp;C6&amp;"+ "&amp;C7&amp;") / 2"</f>
        <v>( 22.7+ 24.7) / 2</v>
      </c>
      <c r="D14" s="23"/>
      <c r="E14" s="38"/>
      <c r="F14" s="38"/>
      <c r="G14" s="38"/>
      <c r="H14" s="38"/>
    </row>
    <row r="15" spans="1:8" s="11" customFormat="1" ht="15.6" customHeight="1" x14ac:dyDescent="0.3">
      <c r="A15" s="55" t="s">
        <v>54</v>
      </c>
      <c r="B15" s="4" t="s">
        <v>4</v>
      </c>
      <c r="C15" s="21">
        <f>(C6+C7)/2</f>
        <v>23.7</v>
      </c>
      <c r="D15" s="21"/>
      <c r="E15" s="38"/>
      <c r="F15" s="38"/>
      <c r="G15" s="38"/>
      <c r="H15" s="38"/>
    </row>
    <row r="16" spans="1:8" s="11" customFormat="1" ht="15.6" customHeight="1" x14ac:dyDescent="0.3">
      <c r="A16" s="8" t="s">
        <v>35</v>
      </c>
      <c r="B16" s="4" t="s">
        <v>4</v>
      </c>
      <c r="C16" s="23" t="s">
        <v>49</v>
      </c>
      <c r="D16" s="23"/>
      <c r="E16" s="38"/>
      <c r="F16" s="38"/>
      <c r="G16" s="38"/>
      <c r="H16" s="38"/>
    </row>
    <row r="17" spans="1:8" s="11" customFormat="1" ht="15.6" customHeight="1" x14ac:dyDescent="0.3">
      <c r="A17" s="8" t="s">
        <v>35</v>
      </c>
      <c r="B17" s="4" t="s">
        <v>4</v>
      </c>
      <c r="C17" s="23" t="str">
        <f>"( "&amp;C9&amp;"+ "&amp;C10&amp;") / 2"</f>
        <v>( 7000000+ 6800000) / 2</v>
      </c>
      <c r="D17" s="23"/>
      <c r="E17" s="38"/>
      <c r="F17" s="38"/>
      <c r="G17" s="38"/>
      <c r="H17" s="38"/>
    </row>
    <row r="18" spans="1:8" s="11" customFormat="1" ht="26.4" customHeight="1" x14ac:dyDescent="0.3">
      <c r="A18" s="8" t="s">
        <v>35</v>
      </c>
      <c r="B18" s="9" t="s">
        <v>4</v>
      </c>
      <c r="C18" s="10">
        <f>(C9+C10)/2</f>
        <v>6900000</v>
      </c>
      <c r="D18" s="10"/>
      <c r="E18" s="39"/>
      <c r="F18" s="39"/>
      <c r="G18" s="39"/>
      <c r="H18" s="39"/>
    </row>
    <row r="19" spans="1:8" s="11" customFormat="1" ht="35.4" customHeight="1" x14ac:dyDescent="0.3">
      <c r="A19" s="35" t="s">
        <v>20</v>
      </c>
      <c r="B19" s="68" t="s">
        <v>68</v>
      </c>
      <c r="C19" s="68"/>
      <c r="D19" s="68"/>
      <c r="E19" s="68"/>
      <c r="F19" s="68"/>
      <c r="G19" s="68"/>
      <c r="H19" s="38"/>
    </row>
    <row r="20" spans="1:8" ht="15" x14ac:dyDescent="0.3">
      <c r="A20" s="29" t="s">
        <v>55</v>
      </c>
      <c r="B20" s="4" t="s">
        <v>4</v>
      </c>
      <c r="C20" s="69" t="s">
        <v>56</v>
      </c>
      <c r="D20" s="69"/>
      <c r="E20" s="14" t="s">
        <v>57</v>
      </c>
      <c r="F20" s="18" t="s">
        <v>58</v>
      </c>
    </row>
    <row r="21" spans="1:8" x14ac:dyDescent="0.3">
      <c r="A21" s="29" t="str">
        <f>"se("&amp;$C$15&amp;"; "&amp;$C$18&amp;")"</f>
        <v>se(23.7; 6900000)</v>
      </c>
      <c r="B21" s="4" t="s">
        <v>4</v>
      </c>
      <c r="C21" s="69" t="str">
        <f>(" ( "&amp;C4&amp;" + ( "&amp;C5&amp;" * "&amp;C15&amp;" ) )")</f>
        <v xml:space="preserve"> ( 521.77 + ( 55.8576859 * 23.7 ) )</v>
      </c>
      <c r="D21" s="69"/>
      <c r="E21" s="14" t="s">
        <v>57</v>
      </c>
      <c r="F21" t="str">
        <f>("√ "&amp;C18)</f>
        <v>√ 6900000</v>
      </c>
    </row>
    <row r="22" spans="1:8" x14ac:dyDescent="0.3">
      <c r="A22" s="29" t="str">
        <f t="shared" ref="A22:A23" si="0">"se("&amp;$C$15&amp;"; "&amp;$C$18&amp;")"</f>
        <v>se(23.7; 6900000)</v>
      </c>
      <c r="B22" s="4" t="s">
        <v>4</v>
      </c>
      <c r="C22" s="70">
        <f>C4+(C5*C15)</f>
        <v>1845.59715583</v>
      </c>
      <c r="D22" s="70"/>
      <c r="E22" s="14" t="s">
        <v>57</v>
      </c>
      <c r="F22" s="45">
        <f>SQRT(C18)</f>
        <v>2626.7851073127395</v>
      </c>
    </row>
    <row r="23" spans="1:8" x14ac:dyDescent="0.3">
      <c r="A23" s="29" t="str">
        <f t="shared" si="0"/>
        <v>se(23.7; 6900000)</v>
      </c>
      <c r="B23" s="4" t="s">
        <v>4</v>
      </c>
      <c r="C23" s="56">
        <f>C22/F22</f>
        <v>0.70260682942507147</v>
      </c>
      <c r="D23" s="56"/>
      <c r="E23" s="14"/>
    </row>
    <row r="24" spans="1:8" ht="33.6" customHeight="1" x14ac:dyDescent="0.3">
      <c r="A24" s="35" t="s">
        <v>21</v>
      </c>
      <c r="B24" s="68" t="s">
        <v>69</v>
      </c>
      <c r="C24" s="68"/>
      <c r="D24" s="68"/>
      <c r="E24" s="68"/>
      <c r="F24" s="68"/>
      <c r="G24" s="68"/>
    </row>
    <row r="25" spans="1:8" ht="15" x14ac:dyDescent="0.3">
      <c r="A25" s="29" t="s">
        <v>71</v>
      </c>
      <c r="B25" s="4" t="s">
        <v>4</v>
      </c>
      <c r="C25" s="8" t="s">
        <v>13</v>
      </c>
      <c r="D25" s="58" t="s">
        <v>22</v>
      </c>
      <c r="E25" s="71" t="s">
        <v>55</v>
      </c>
      <c r="F25" s="71"/>
    </row>
    <row r="26" spans="1:8" x14ac:dyDescent="0.3">
      <c r="A26" s="29" t="str">
        <f>"se("&amp;$C$8&amp;")"</f>
        <v>se(2)</v>
      </c>
      <c r="B26" s="4" t="s">
        <v>4</v>
      </c>
      <c r="C26" s="33">
        <f>C11</f>
        <v>1.1100000000000001</v>
      </c>
      <c r="D26" s="58" t="s">
        <v>22</v>
      </c>
      <c r="E26" s="72">
        <f>C23</f>
        <v>0.70260682942507147</v>
      </c>
      <c r="F26" s="72"/>
    </row>
    <row r="27" spans="1:8" x14ac:dyDescent="0.3">
      <c r="A27" s="29" t="str">
        <f>"se("&amp;$C$8&amp;")"</f>
        <v>se(2)</v>
      </c>
      <c r="B27" s="4" t="s">
        <v>4</v>
      </c>
      <c r="C27" s="59">
        <f>C26*E26</f>
        <v>0.77989358066182934</v>
      </c>
    </row>
    <row r="29" spans="1:8" x14ac:dyDescent="0.3">
      <c r="C29" s="60"/>
    </row>
  </sheetData>
  <mergeCells count="8">
    <mergeCell ref="E25:F25"/>
    <mergeCell ref="E26:F26"/>
    <mergeCell ref="B12:H12"/>
    <mergeCell ref="C20:D20"/>
    <mergeCell ref="C21:D21"/>
    <mergeCell ref="C22:D22"/>
    <mergeCell ref="B19:G19"/>
    <mergeCell ref="B24:G24"/>
  </mergeCells>
  <phoneticPr fontId="21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11B8C6-89EB-44DD-B629-9ECB878E87A3}">
  <dimension ref="A1:F16"/>
  <sheetViews>
    <sheetView workbookViewId="0"/>
  </sheetViews>
  <sheetFormatPr defaultRowHeight="14.4" x14ac:dyDescent="0.3"/>
  <cols>
    <col min="1" max="1" width="22.44140625" customWidth="1"/>
    <col min="2" max="2" width="5" customWidth="1"/>
    <col min="3" max="3" width="11" customWidth="1"/>
    <col min="4" max="4" width="18.6640625" customWidth="1"/>
    <col min="5" max="5" width="3.5546875" customWidth="1"/>
    <col min="6" max="6" width="12" customWidth="1"/>
    <col min="7" max="7" width="3.33203125" customWidth="1"/>
    <col min="8" max="8" width="23.21875" customWidth="1"/>
    <col min="9" max="9" width="2" customWidth="1"/>
  </cols>
  <sheetData>
    <row r="1" spans="1:6" s="63" customFormat="1" ht="18" x14ac:dyDescent="0.35">
      <c r="A1" s="62" t="s">
        <v>90</v>
      </c>
    </row>
    <row r="2" spans="1:6" ht="18" x14ac:dyDescent="0.35">
      <c r="A2" s="44" t="s">
        <v>64</v>
      </c>
    </row>
    <row r="3" spans="1:6" ht="38.4" customHeight="1" x14ac:dyDescent="0.3">
      <c r="A3" s="2" t="s">
        <v>5</v>
      </c>
    </row>
    <row r="4" spans="1:6" ht="15.6" x14ac:dyDescent="0.3">
      <c r="A4" s="1" t="s">
        <v>0</v>
      </c>
      <c r="B4" s="4" t="s">
        <v>4</v>
      </c>
      <c r="C4" s="5">
        <v>274</v>
      </c>
      <c r="D4" s="5"/>
      <c r="E4" s="5"/>
    </row>
    <row r="5" spans="1:6" ht="15.6" x14ac:dyDescent="0.3">
      <c r="A5" s="1" t="s">
        <v>1</v>
      </c>
      <c r="B5" s="4" t="s">
        <v>4</v>
      </c>
      <c r="C5" s="7">
        <v>4.0500000000000002E-6</v>
      </c>
      <c r="D5" s="7"/>
      <c r="E5" s="7"/>
    </row>
    <row r="6" spans="1:6" ht="15.6" x14ac:dyDescent="0.3">
      <c r="A6" s="50" t="s">
        <v>66</v>
      </c>
      <c r="B6" s="4" t="s">
        <v>4</v>
      </c>
      <c r="C6" s="61">
        <v>9.4</v>
      </c>
      <c r="D6" s="7"/>
      <c r="E6" s="7"/>
    </row>
    <row r="7" spans="1:6" ht="15" x14ac:dyDescent="0.3">
      <c r="A7" s="55" t="s">
        <v>54</v>
      </c>
      <c r="B7" s="4" t="s">
        <v>4</v>
      </c>
      <c r="C7" s="61">
        <v>22.7</v>
      </c>
      <c r="D7" s="46"/>
      <c r="E7" s="6"/>
    </row>
    <row r="8" spans="1:6" s="11" customFormat="1" ht="31.2" customHeight="1" x14ac:dyDescent="0.3">
      <c r="A8" s="8" t="s">
        <v>35</v>
      </c>
      <c r="B8" s="9" t="s">
        <v>4</v>
      </c>
      <c r="C8" s="27">
        <v>7000000</v>
      </c>
      <c r="D8" s="10"/>
      <c r="E8" s="10"/>
    </row>
    <row r="9" spans="1:6" ht="15" x14ac:dyDescent="0.3">
      <c r="A9" s="29" t="s">
        <v>65</v>
      </c>
      <c r="B9" s="4" t="s">
        <v>4</v>
      </c>
      <c r="C9" s="69" t="s">
        <v>67</v>
      </c>
      <c r="D9" s="69"/>
      <c r="E9" s="14" t="s">
        <v>57</v>
      </c>
      <c r="F9" s="42" t="s">
        <v>58</v>
      </c>
    </row>
    <row r="10" spans="1:6" x14ac:dyDescent="0.3">
      <c r="A10" s="29" t="str">
        <f>"se("&amp;$C$6&amp;"; "&amp;$C$7&amp;"; "&amp;$C$8&amp;")"</f>
        <v>se(9.4; 22.7; 7000000)</v>
      </c>
      <c r="B10" s="4" t="s">
        <v>4</v>
      </c>
      <c r="C10" s="69" t="str">
        <f>(C4&amp;" + "&amp;C5&amp;" ("&amp;C7&amp;" * "&amp;C8&amp;" )")</f>
        <v>274 + 0.00000405 (22.7 * 7000000 )</v>
      </c>
      <c r="D10" s="69"/>
      <c r="E10" s="14" t="s">
        <v>57</v>
      </c>
      <c r="F10" s="47" t="str">
        <f>("√ "&amp;C8)</f>
        <v>√ 7000000</v>
      </c>
    </row>
    <row r="11" spans="1:6" x14ac:dyDescent="0.3">
      <c r="A11" s="29" t="str">
        <f t="shared" ref="A11:A12" si="0">"se("&amp;$C$6&amp;"; "&amp;$C$7&amp;"; "&amp;$C$8&amp;")"</f>
        <v>se(9.4; 22.7; 7000000)</v>
      </c>
      <c r="B11" s="4" t="s">
        <v>4</v>
      </c>
      <c r="C11" s="73">
        <f>C4+C5*(C7*C8)</f>
        <v>917.54500000000007</v>
      </c>
      <c r="D11" s="73"/>
      <c r="E11" s="14" t="s">
        <v>57</v>
      </c>
      <c r="F11" s="45">
        <f>SQRT(C8)</f>
        <v>2645.7513110645905</v>
      </c>
    </row>
    <row r="12" spans="1:6" x14ac:dyDescent="0.3">
      <c r="A12" s="29" t="str">
        <f t="shared" si="0"/>
        <v>se(9.4; 22.7; 7000000)</v>
      </c>
      <c r="B12" s="4" t="s">
        <v>4</v>
      </c>
      <c r="C12" s="56">
        <f>C11/F11</f>
        <v>0.34679941238725143</v>
      </c>
      <c r="D12" s="56"/>
      <c r="E12" s="14"/>
    </row>
    <row r="15" spans="1:6" x14ac:dyDescent="0.3">
      <c r="F15" s="36"/>
    </row>
    <row r="16" spans="1:6" x14ac:dyDescent="0.3">
      <c r="F16" s="36"/>
    </row>
  </sheetData>
  <mergeCells count="3">
    <mergeCell ref="C9:D9"/>
    <mergeCell ref="C10:D10"/>
    <mergeCell ref="C11:D1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49D2C9-8EFB-4CE7-B2E3-2B7C62DE13AC}">
  <dimension ref="A1:H31"/>
  <sheetViews>
    <sheetView zoomScaleNormal="100" workbookViewId="0"/>
  </sheetViews>
  <sheetFormatPr defaultRowHeight="14.4" x14ac:dyDescent="0.3"/>
  <cols>
    <col min="1" max="1" width="22.44140625" customWidth="1"/>
    <col min="2" max="2" width="5" customWidth="1"/>
    <col min="3" max="3" width="11.44140625" customWidth="1"/>
    <col min="4" max="4" width="21.109375" customWidth="1"/>
    <col min="5" max="5" width="3.5546875" customWidth="1"/>
    <col min="6" max="6" width="42.88671875" customWidth="1"/>
    <col min="7" max="7" width="3.33203125" customWidth="1"/>
    <col min="8" max="8" width="23.21875" customWidth="1"/>
    <col min="9" max="9" width="2" customWidth="1"/>
  </cols>
  <sheetData>
    <row r="1" spans="1:8" s="63" customFormat="1" ht="18" x14ac:dyDescent="0.35">
      <c r="A1" s="62" t="s">
        <v>92</v>
      </c>
    </row>
    <row r="2" spans="1:8" ht="18" x14ac:dyDescent="0.35">
      <c r="A2" s="44" t="s">
        <v>91</v>
      </c>
    </row>
    <row r="3" spans="1:8" ht="38.4" customHeight="1" x14ac:dyDescent="0.3">
      <c r="A3" s="2" t="s">
        <v>5</v>
      </c>
    </row>
    <row r="4" spans="1:8" ht="15.6" customHeight="1" x14ac:dyDescent="0.3">
      <c r="A4" s="1" t="s">
        <v>0</v>
      </c>
      <c r="B4" s="4" t="s">
        <v>4</v>
      </c>
      <c r="C4" s="5">
        <v>274</v>
      </c>
      <c r="D4" s="5"/>
      <c r="E4" s="5"/>
    </row>
    <row r="5" spans="1:8" ht="15.6" customHeight="1" x14ac:dyDescent="0.3">
      <c r="A5" s="1" t="s">
        <v>1</v>
      </c>
      <c r="B5" s="4" t="s">
        <v>4</v>
      </c>
      <c r="C5" s="7">
        <v>4.0500000000000002E-6</v>
      </c>
      <c r="D5" s="7"/>
      <c r="E5" s="7"/>
    </row>
    <row r="6" spans="1:8" ht="15.6" customHeight="1" x14ac:dyDescent="0.4">
      <c r="A6" s="50" t="s">
        <v>112</v>
      </c>
      <c r="B6" s="4" t="s">
        <v>4</v>
      </c>
      <c r="C6" s="61">
        <v>10.5</v>
      </c>
      <c r="D6" s="7"/>
      <c r="E6" s="7"/>
    </row>
    <row r="7" spans="1:8" ht="15.6" customHeight="1" x14ac:dyDescent="0.35">
      <c r="A7" s="55" t="s">
        <v>61</v>
      </c>
      <c r="B7" s="4" t="s">
        <v>4</v>
      </c>
      <c r="C7" s="46">
        <v>22.7</v>
      </c>
      <c r="D7" s="46"/>
      <c r="E7" s="6"/>
    </row>
    <row r="8" spans="1:8" ht="15.6" customHeight="1" x14ac:dyDescent="0.35">
      <c r="A8" s="55" t="s">
        <v>62</v>
      </c>
      <c r="B8" s="4" t="s">
        <v>4</v>
      </c>
      <c r="C8" s="46">
        <v>24.7</v>
      </c>
      <c r="D8" s="46"/>
      <c r="E8" s="6"/>
    </row>
    <row r="9" spans="1:8" ht="15.6" customHeight="1" x14ac:dyDescent="0.35">
      <c r="A9" s="55" t="s">
        <v>73</v>
      </c>
      <c r="B9" s="4" t="s">
        <v>4</v>
      </c>
      <c r="C9" s="46">
        <v>24.3</v>
      </c>
      <c r="D9" s="46"/>
      <c r="E9" s="6"/>
    </row>
    <row r="10" spans="1:8" s="11" customFormat="1" ht="15.6" customHeight="1" x14ac:dyDescent="0.3">
      <c r="A10" s="8" t="s">
        <v>46</v>
      </c>
      <c r="B10" s="9" t="s">
        <v>4</v>
      </c>
      <c r="C10" s="10">
        <v>7000000</v>
      </c>
      <c r="D10" s="10"/>
      <c r="E10" s="10"/>
    </row>
    <row r="11" spans="1:8" s="11" customFormat="1" ht="15.6" customHeight="1" x14ac:dyDescent="0.3">
      <c r="A11" s="8" t="s">
        <v>47</v>
      </c>
      <c r="B11" s="9" t="s">
        <v>4</v>
      </c>
      <c r="C11" s="10">
        <v>6800000</v>
      </c>
      <c r="D11" s="10"/>
      <c r="E11" s="10"/>
    </row>
    <row r="12" spans="1:8" s="11" customFormat="1" ht="15.6" customHeight="1" x14ac:dyDescent="0.3">
      <c r="A12" s="8" t="s">
        <v>74</v>
      </c>
      <c r="B12" s="9" t="s">
        <v>4</v>
      </c>
      <c r="C12" s="10">
        <v>6000000</v>
      </c>
      <c r="D12" s="10"/>
      <c r="E12" s="10"/>
    </row>
    <row r="13" spans="1:8" s="11" customFormat="1" ht="31.2" customHeight="1" x14ac:dyDescent="0.3">
      <c r="A13" s="8" t="s">
        <v>13</v>
      </c>
      <c r="B13" s="9" t="s">
        <v>4</v>
      </c>
      <c r="C13" s="22">
        <v>0.69</v>
      </c>
      <c r="D13" s="22"/>
      <c r="E13" s="10"/>
    </row>
    <row r="14" spans="1:8" s="11" customFormat="1" ht="15.6" customHeight="1" x14ac:dyDescent="0.35">
      <c r="A14" s="35" t="s">
        <v>18</v>
      </c>
      <c r="B14" s="67" t="s">
        <v>60</v>
      </c>
      <c r="C14" s="67"/>
      <c r="D14" s="67"/>
      <c r="E14" s="67"/>
      <c r="F14" s="67"/>
      <c r="G14" s="67"/>
      <c r="H14" s="67"/>
    </row>
    <row r="15" spans="1:8" s="11" customFormat="1" ht="15.6" customHeight="1" x14ac:dyDescent="0.3">
      <c r="A15" s="55" t="s">
        <v>54</v>
      </c>
      <c r="B15" s="4" t="s">
        <v>4</v>
      </c>
      <c r="C15" s="23" t="s">
        <v>75</v>
      </c>
      <c r="D15" s="23"/>
      <c r="E15" s="38"/>
      <c r="F15" s="38"/>
      <c r="G15" s="38"/>
      <c r="H15" s="38"/>
    </row>
    <row r="16" spans="1:8" s="11" customFormat="1" ht="15.6" customHeight="1" x14ac:dyDescent="0.3">
      <c r="A16" s="55" t="s">
        <v>54</v>
      </c>
      <c r="B16" s="4" t="s">
        <v>4</v>
      </c>
      <c r="C16" s="23" t="str">
        <f>"( "&amp;C7&amp;"+ "&amp;C8&amp;" + "&amp;C9&amp;") / 3"</f>
        <v>( 22.7+ 24.7 + 24.3) / 3</v>
      </c>
      <c r="D16" s="23"/>
      <c r="E16" s="38"/>
      <c r="F16" s="38"/>
      <c r="G16" s="38"/>
      <c r="H16" s="38"/>
    </row>
    <row r="17" spans="1:8" s="11" customFormat="1" ht="15.6" customHeight="1" x14ac:dyDescent="0.3">
      <c r="A17" s="55" t="s">
        <v>54</v>
      </c>
      <c r="B17" s="4" t="s">
        <v>4</v>
      </c>
      <c r="C17" s="21">
        <f>(C7+C8+C9)/3</f>
        <v>23.900000000000002</v>
      </c>
      <c r="D17" s="21"/>
      <c r="E17" s="38"/>
      <c r="F17" s="38"/>
      <c r="G17" s="38"/>
      <c r="H17" s="38"/>
    </row>
    <row r="18" spans="1:8" s="11" customFormat="1" ht="15.6" customHeight="1" x14ac:dyDescent="0.3">
      <c r="A18" s="8" t="s">
        <v>35</v>
      </c>
      <c r="B18" s="4" t="s">
        <v>4</v>
      </c>
      <c r="C18" s="23" t="s">
        <v>76</v>
      </c>
      <c r="D18" s="23"/>
      <c r="E18" s="38"/>
      <c r="F18" s="38"/>
      <c r="G18" s="38"/>
      <c r="H18" s="38"/>
    </row>
    <row r="19" spans="1:8" s="11" customFormat="1" ht="15.6" customHeight="1" x14ac:dyDescent="0.3">
      <c r="A19" s="8" t="s">
        <v>35</v>
      </c>
      <c r="B19" s="4" t="s">
        <v>4</v>
      </c>
      <c r="C19" s="23" t="str">
        <f>"( "&amp;C10&amp;"+ "&amp;C11&amp;" + "&amp;C12&amp;") / 3"</f>
        <v>( 7000000+ 6800000 + 6000000) / 3</v>
      </c>
      <c r="D19" s="23"/>
      <c r="E19" s="38"/>
      <c r="F19" s="38"/>
      <c r="G19" s="38"/>
      <c r="H19" s="38"/>
    </row>
    <row r="20" spans="1:8" s="11" customFormat="1" ht="26.4" customHeight="1" x14ac:dyDescent="0.3">
      <c r="A20" s="8" t="s">
        <v>35</v>
      </c>
      <c r="B20" s="9" t="s">
        <v>4</v>
      </c>
      <c r="C20" s="10">
        <f>(C10+C11+C12)/3</f>
        <v>6600000</v>
      </c>
      <c r="D20" s="10"/>
      <c r="E20" s="39"/>
      <c r="F20" s="39"/>
      <c r="G20" s="39"/>
      <c r="H20" s="39"/>
    </row>
    <row r="21" spans="1:8" s="11" customFormat="1" ht="35.4" customHeight="1" x14ac:dyDescent="0.3">
      <c r="A21" s="35" t="s">
        <v>20</v>
      </c>
      <c r="B21" s="68" t="s">
        <v>70</v>
      </c>
      <c r="C21" s="68"/>
      <c r="D21" s="68"/>
      <c r="E21" s="68"/>
      <c r="F21" s="68"/>
      <c r="G21" s="68"/>
      <c r="H21" s="38"/>
    </row>
    <row r="22" spans="1:8" ht="15" x14ac:dyDescent="0.3">
      <c r="A22" s="29" t="s">
        <v>65</v>
      </c>
      <c r="B22" s="4" t="s">
        <v>4</v>
      </c>
      <c r="C22" s="69" t="s">
        <v>67</v>
      </c>
      <c r="D22" s="69"/>
      <c r="E22" s="14" t="s">
        <v>57</v>
      </c>
      <c r="F22" s="18" t="s">
        <v>58</v>
      </c>
    </row>
    <row r="23" spans="1:8" x14ac:dyDescent="0.3">
      <c r="A23" s="29" t="str">
        <f>"se("&amp;$C$6&amp;"; "&amp;$C$17&amp;"; "&amp;$C$20&amp;")"</f>
        <v>se(10.5; 23.9; 6600000)</v>
      </c>
      <c r="B23" s="4" t="s">
        <v>4</v>
      </c>
      <c r="C23" s="69" t="str">
        <f>(""&amp;C4&amp;" + "&amp;C5&amp;" * ("&amp;C17&amp;" * "&amp;C20&amp;" ) )")</f>
        <v>274 + 0.00000405 * (23.9 * 6600000 ) )</v>
      </c>
      <c r="D23" s="69"/>
      <c r="E23" s="14" t="s">
        <v>57</v>
      </c>
      <c r="F23" t="str">
        <f>("√ "&amp;C20)</f>
        <v>√ 6600000</v>
      </c>
    </row>
    <row r="24" spans="1:8" x14ac:dyDescent="0.3">
      <c r="A24" s="29" t="str">
        <f t="shared" ref="A24:A25" si="0">"se("&amp;$C$6&amp;"; "&amp;$C$17&amp;"; "&amp;$C$20&amp;")"</f>
        <v>se(10.5; 23.9; 6600000)</v>
      </c>
      <c r="B24" s="4" t="s">
        <v>4</v>
      </c>
      <c r="C24" s="74">
        <f>C4+C5*(C17*C20)</f>
        <v>912.84699999999998</v>
      </c>
      <c r="D24" s="74"/>
      <c r="E24" s="14" t="s">
        <v>57</v>
      </c>
      <c r="F24" s="45">
        <f>SQRT(C20)</f>
        <v>2569.0465157330259</v>
      </c>
    </row>
    <row r="25" spans="1:8" x14ac:dyDescent="0.3">
      <c r="A25" s="29" t="str">
        <f t="shared" si="0"/>
        <v>se(10.5; 23.9; 6600000)</v>
      </c>
      <c r="B25" s="4" t="s">
        <v>4</v>
      </c>
      <c r="C25" s="56">
        <f>C24/F24</f>
        <v>0.35532521284050683</v>
      </c>
      <c r="D25" s="56"/>
      <c r="E25" s="14"/>
    </row>
    <row r="26" spans="1:8" ht="17.399999999999999" x14ac:dyDescent="0.3">
      <c r="A26" s="35" t="s">
        <v>21</v>
      </c>
      <c r="B26" s="67" t="s">
        <v>52</v>
      </c>
      <c r="C26" s="67"/>
      <c r="D26" s="67"/>
      <c r="E26" s="67"/>
      <c r="F26" s="67"/>
      <c r="G26" s="67"/>
    </row>
    <row r="27" spans="1:8" ht="15" x14ac:dyDescent="0.3">
      <c r="A27" s="29" t="s">
        <v>72</v>
      </c>
      <c r="B27" s="4" t="s">
        <v>4</v>
      </c>
      <c r="C27" s="8" t="s">
        <v>13</v>
      </c>
      <c r="D27" s="58" t="s">
        <v>22</v>
      </c>
      <c r="E27" s="71" t="s">
        <v>65</v>
      </c>
      <c r="F27" s="71"/>
    </row>
    <row r="28" spans="1:8" x14ac:dyDescent="0.3">
      <c r="A28" s="29" t="str">
        <f>"se("&amp;$C$6&amp;")"</f>
        <v>se(10.5)</v>
      </c>
      <c r="B28" s="4" t="s">
        <v>4</v>
      </c>
      <c r="C28" s="33">
        <f>C13</f>
        <v>0.69</v>
      </c>
      <c r="D28" s="58" t="s">
        <v>22</v>
      </c>
      <c r="E28" s="72">
        <f>C25</f>
        <v>0.35532521284050683</v>
      </c>
      <c r="F28" s="72"/>
    </row>
    <row r="29" spans="1:8" x14ac:dyDescent="0.3">
      <c r="A29" s="29" t="str">
        <f>"se("&amp;$C$6&amp;")"</f>
        <v>se(10.5)</v>
      </c>
      <c r="B29" s="4" t="s">
        <v>4</v>
      </c>
      <c r="C29" s="59">
        <f>C28*E28</f>
        <v>0.24517439685994968</v>
      </c>
    </row>
    <row r="31" spans="1:8" x14ac:dyDescent="0.3">
      <c r="C31" s="60"/>
    </row>
  </sheetData>
  <mergeCells count="8">
    <mergeCell ref="E27:F27"/>
    <mergeCell ref="E28:F28"/>
    <mergeCell ref="B14:H14"/>
    <mergeCell ref="B21:G21"/>
    <mergeCell ref="C22:D22"/>
    <mergeCell ref="C23:D23"/>
    <mergeCell ref="C24:D24"/>
    <mergeCell ref="B26:G26"/>
  </mergeCells>
  <phoneticPr fontId="21" type="noConversion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E9FCF5-844E-4050-BE0A-252A60D15B8D}">
  <dimension ref="A1:H12"/>
  <sheetViews>
    <sheetView zoomScale="95" workbookViewId="0"/>
  </sheetViews>
  <sheetFormatPr defaultRowHeight="14.4" x14ac:dyDescent="0.3"/>
  <cols>
    <col min="1" max="1" width="24" customWidth="1"/>
    <col min="2" max="2" width="4.21875" customWidth="1"/>
    <col min="3" max="3" width="12.77734375" customWidth="1"/>
    <col min="4" max="4" width="3.21875" customWidth="1"/>
    <col min="5" max="5" width="33.44140625" customWidth="1"/>
    <col min="6" max="6" width="1.77734375" customWidth="1"/>
    <col min="7" max="7" width="32.44140625" customWidth="1"/>
    <col min="8" max="8" width="2.21875" customWidth="1"/>
  </cols>
  <sheetData>
    <row r="1" spans="1:8" s="63" customFormat="1" ht="18" x14ac:dyDescent="0.35">
      <c r="A1" s="62" t="s">
        <v>93</v>
      </c>
    </row>
    <row r="2" spans="1:8" ht="46.8" customHeight="1" x14ac:dyDescent="0.45">
      <c r="A2" s="20" t="s">
        <v>77</v>
      </c>
    </row>
    <row r="3" spans="1:8" ht="38.4" customHeight="1" x14ac:dyDescent="0.3">
      <c r="A3" s="2" t="s">
        <v>5</v>
      </c>
    </row>
    <row r="4" spans="1:8" ht="15.6" x14ac:dyDescent="0.3">
      <c r="A4" s="1" t="s">
        <v>0</v>
      </c>
      <c r="B4" s="4" t="s">
        <v>4</v>
      </c>
      <c r="C4" s="5">
        <v>-1410.35</v>
      </c>
      <c r="D4" s="5"/>
    </row>
    <row r="5" spans="1:8" ht="15.6" x14ac:dyDescent="0.3">
      <c r="A5" s="1" t="s">
        <v>1</v>
      </c>
      <c r="B5" s="4" t="s">
        <v>4</v>
      </c>
      <c r="C5" s="7">
        <v>9.0000000000000002E-6</v>
      </c>
      <c r="D5" s="7"/>
    </row>
    <row r="6" spans="1:8" x14ac:dyDescent="0.3">
      <c r="A6" s="3" t="s">
        <v>3</v>
      </c>
      <c r="B6" s="4" t="s">
        <v>4</v>
      </c>
      <c r="C6" s="6">
        <v>36000000</v>
      </c>
      <c r="D6" s="6"/>
    </row>
    <row r="7" spans="1:8" s="11" customFormat="1" ht="31.2" customHeight="1" x14ac:dyDescent="0.3">
      <c r="A7" s="8" t="s">
        <v>2</v>
      </c>
      <c r="B7" s="9" t="s">
        <v>4</v>
      </c>
      <c r="C7" s="10">
        <v>250000000</v>
      </c>
      <c r="D7" s="10"/>
    </row>
    <row r="8" spans="1:8" ht="19.8" customHeight="1" x14ac:dyDescent="0.3">
      <c r="A8" s="29" t="s">
        <v>30</v>
      </c>
      <c r="B8" s="4" t="s">
        <v>4</v>
      </c>
      <c r="C8" s="13" t="s">
        <v>6</v>
      </c>
      <c r="D8" s="13" t="s">
        <v>9</v>
      </c>
      <c r="E8" s="4" t="s">
        <v>7</v>
      </c>
      <c r="F8" s="14" t="s">
        <v>22</v>
      </c>
      <c r="G8" s="14" t="s">
        <v>8</v>
      </c>
      <c r="H8" t="s">
        <v>10</v>
      </c>
    </row>
    <row r="9" spans="1:8" ht="19.8" customHeight="1" x14ac:dyDescent="0.3">
      <c r="A9" s="12" t="str">
        <f>"se("&amp;$C$6&amp;"; "&amp;$C$7&amp;")"</f>
        <v>se(36000000; 250000000)</v>
      </c>
      <c r="B9" s="4" t="s">
        <v>4</v>
      </c>
      <c r="C9" s="13" t="s">
        <v>6</v>
      </c>
      <c r="D9" s="13" t="s">
        <v>9</v>
      </c>
      <c r="E9" s="40" t="str">
        <f>("( "&amp;C4&amp;"+ "&amp;C5&amp;" * "&amp;C7&amp;" )")</f>
        <v>( -1410.35+ 0.000009 * 250000000 )</v>
      </c>
      <c r="F9" s="41" t="s">
        <v>22</v>
      </c>
      <c r="G9" s="4" t="str">
        <f>("( "&amp;C6&amp;" - "&amp;C6&amp;"^2 / "&amp;C7&amp;" )")</f>
        <v>( 36000000 - 36000000^2 / 250000000 )</v>
      </c>
      <c r="H9" t="s">
        <v>10</v>
      </c>
    </row>
    <row r="10" spans="1:8" x14ac:dyDescent="0.3">
      <c r="A10" s="12" t="str">
        <f t="shared" ref="A10:A12" si="0">"se("&amp;$C$6&amp;"; "&amp;$C$7&amp;")"</f>
        <v>se(36000000; 250000000)</v>
      </c>
      <c r="B10" s="4" t="s">
        <v>4</v>
      </c>
      <c r="C10" s="13" t="s">
        <v>6</v>
      </c>
      <c r="D10" s="13" t="s">
        <v>9</v>
      </c>
      <c r="E10" s="15">
        <f>C4+C5*C7</f>
        <v>839.65000000000009</v>
      </c>
      <c r="F10" s="41" t="s">
        <v>22</v>
      </c>
      <c r="G10" s="16">
        <f>C6-(C6^2/C7)</f>
        <v>30816000</v>
      </c>
      <c r="H10" t="s">
        <v>10</v>
      </c>
    </row>
    <row r="11" spans="1:8" x14ac:dyDescent="0.3">
      <c r="A11" s="12" t="str">
        <f t="shared" si="0"/>
        <v>se(36000000; 250000000)</v>
      </c>
      <c r="B11" s="4" t="s">
        <v>4</v>
      </c>
      <c r="C11" s="13" t="s">
        <v>6</v>
      </c>
      <c r="D11" s="13" t="s">
        <v>9</v>
      </c>
      <c r="E11" s="17">
        <f>E10*G10</f>
        <v>25874654400.000004</v>
      </c>
      <c r="F11" s="18" t="s">
        <v>10</v>
      </c>
    </row>
    <row r="12" spans="1:8" x14ac:dyDescent="0.3">
      <c r="A12" s="12" t="str">
        <f t="shared" si="0"/>
        <v>se(36000000; 250000000)</v>
      </c>
      <c r="B12" s="4" t="s">
        <v>4</v>
      </c>
      <c r="C12" s="19">
        <f>SQRT(E11)</f>
        <v>160856.00517232798</v>
      </c>
      <c r="D12" s="19"/>
    </row>
  </sheetData>
  <pageMargins left="0.7" right="0.7" top="0.75" bottom="0.75" header="0.3" footer="0.3"/>
  <pageSetup scale="29" orientation="landscape" horizontalDpi="1200" verticalDpi="12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6C4B1D-6DBA-4BE0-BAC0-8F96B2BC3EDB}">
  <dimension ref="A1:H17"/>
  <sheetViews>
    <sheetView workbookViewId="0"/>
  </sheetViews>
  <sheetFormatPr defaultRowHeight="14.4" x14ac:dyDescent="0.3"/>
  <cols>
    <col min="1" max="1" width="22.44140625" customWidth="1"/>
    <col min="2" max="2" width="5" customWidth="1"/>
    <col min="3" max="3" width="12" customWidth="1"/>
    <col min="4" max="4" width="3.5546875" customWidth="1"/>
    <col min="5" max="5" width="46.44140625" customWidth="1"/>
    <col min="6" max="6" width="3.33203125" customWidth="1"/>
    <col min="7" max="7" width="23.21875" customWidth="1"/>
    <col min="8" max="8" width="2" customWidth="1"/>
  </cols>
  <sheetData>
    <row r="1" spans="1:8" s="63" customFormat="1" ht="18" x14ac:dyDescent="0.35">
      <c r="A1" s="62" t="s">
        <v>94</v>
      </c>
    </row>
    <row r="2" spans="1:8" ht="20.399999999999999" x14ac:dyDescent="0.45">
      <c r="A2" s="44" t="s">
        <v>78</v>
      </c>
    </row>
    <row r="3" spans="1:8" ht="38.4" customHeight="1" x14ac:dyDescent="0.3">
      <c r="A3" s="2" t="s">
        <v>5</v>
      </c>
    </row>
    <row r="4" spans="1:8" ht="15.6" x14ac:dyDescent="0.3">
      <c r="A4" s="1" t="s">
        <v>0</v>
      </c>
      <c r="B4" s="4" t="s">
        <v>4</v>
      </c>
      <c r="C4" s="5">
        <v>-8511.91</v>
      </c>
      <c r="D4" s="5"/>
    </row>
    <row r="5" spans="1:8" ht="15.6" x14ac:dyDescent="0.3">
      <c r="A5" s="1" t="s">
        <v>1</v>
      </c>
      <c r="B5" s="4" t="s">
        <v>4</v>
      </c>
      <c r="C5" s="7">
        <v>3.5280000000000001E-4</v>
      </c>
      <c r="D5" s="7"/>
    </row>
    <row r="6" spans="1:8" x14ac:dyDescent="0.3">
      <c r="A6" s="3" t="s">
        <v>36</v>
      </c>
      <c r="B6" s="4" t="s">
        <v>4</v>
      </c>
      <c r="C6" s="46">
        <v>3.7</v>
      </c>
      <c r="D6" s="6"/>
    </row>
    <row r="7" spans="1:8" ht="16.2" x14ac:dyDescent="0.35">
      <c r="A7" s="43" t="s">
        <v>79</v>
      </c>
      <c r="B7" s="4" t="s">
        <v>4</v>
      </c>
      <c r="C7" s="6">
        <v>36000000</v>
      </c>
      <c r="D7" s="6"/>
    </row>
    <row r="8" spans="1:8" s="11" customFormat="1" ht="31.2" customHeight="1" x14ac:dyDescent="0.3">
      <c r="A8" s="8" t="s">
        <v>35</v>
      </c>
      <c r="B8" s="9" t="s">
        <v>4</v>
      </c>
      <c r="C8" s="10">
        <v>18000000</v>
      </c>
      <c r="D8" s="10"/>
    </row>
    <row r="9" spans="1:8" ht="15.6" x14ac:dyDescent="0.35">
      <c r="A9" s="29" t="s">
        <v>37</v>
      </c>
      <c r="B9" s="4" t="s">
        <v>4</v>
      </c>
      <c r="C9" s="13" t="s">
        <v>6</v>
      </c>
      <c r="D9" s="13" t="s">
        <v>38</v>
      </c>
      <c r="E9" s="4" t="s">
        <v>80</v>
      </c>
      <c r="F9" s="14" t="s">
        <v>22</v>
      </c>
      <c r="G9" s="14" t="s">
        <v>40</v>
      </c>
      <c r="H9" t="s">
        <v>39</v>
      </c>
    </row>
    <row r="10" spans="1:8" x14ac:dyDescent="0.3">
      <c r="A10" s="29" t="str">
        <f>"se("&amp;$C$6&amp;"; "&amp;$C$8&amp;")"</f>
        <v>se(3.7; 18000000)</v>
      </c>
      <c r="B10" s="4" t="s">
        <v>4</v>
      </c>
      <c r="C10" s="13" t="s">
        <v>6</v>
      </c>
      <c r="D10" s="13" t="s">
        <v>38</v>
      </c>
      <c r="E10" t="str">
        <f>("[ ( "&amp;C4&amp;" + ( "&amp;C5&amp;" * "&amp;C7&amp;" ) ) / "&amp;C8&amp;" ]")</f>
        <v>[ ( -8511.91 + ( 0.0003528 * 36000000 ) ) / 18000000 ]</v>
      </c>
      <c r="F10" s="14" t="s">
        <v>22</v>
      </c>
      <c r="G10" t="str">
        <f>("[ "&amp;C6&amp;" ( 100 - "&amp;C6&amp;" ) ]")</f>
        <v>[ 3.7 ( 100 - 3.7 ) ]</v>
      </c>
      <c r="H10" t="s">
        <v>39</v>
      </c>
    </row>
    <row r="11" spans="1:8" x14ac:dyDescent="0.3">
      <c r="A11" s="29" t="str">
        <f t="shared" ref="A11:A13" si="0">"se("&amp;$C$6&amp;"; "&amp;$C$8&amp;")"</f>
        <v>se(3.7; 18000000)</v>
      </c>
      <c r="B11" s="4" t="s">
        <v>4</v>
      </c>
      <c r="C11" s="13" t="s">
        <v>6</v>
      </c>
      <c r="D11" s="13" t="s">
        <v>38</v>
      </c>
      <c r="E11" s="48">
        <f>(C4+(C5*C7))/C8</f>
        <v>2.3271611111111117E-4</v>
      </c>
      <c r="F11" s="14" t="s">
        <v>22</v>
      </c>
      <c r="G11" s="45">
        <f>C6*(100-C6)</f>
        <v>356.31</v>
      </c>
    </row>
    <row r="12" spans="1:8" x14ac:dyDescent="0.3">
      <c r="A12" s="29" t="str">
        <f t="shared" si="0"/>
        <v>se(3.7; 18000000)</v>
      </c>
      <c r="B12" s="4" t="s">
        <v>4</v>
      </c>
      <c r="C12" s="13" t="s">
        <v>6</v>
      </c>
      <c r="D12" s="13" t="s">
        <v>38</v>
      </c>
      <c r="E12" s="47">
        <f>E11*G11</f>
        <v>8.2919077550000025E-2</v>
      </c>
      <c r="F12" s="14" t="s">
        <v>39</v>
      </c>
    </row>
    <row r="13" spans="1:8" x14ac:dyDescent="0.3">
      <c r="A13" s="29" t="str">
        <f t="shared" si="0"/>
        <v>se(3.7; 18000000)</v>
      </c>
      <c r="B13" s="4" t="s">
        <v>4</v>
      </c>
      <c r="C13" s="49">
        <f>SQRT(E12)</f>
        <v>0.28795672860692112</v>
      </c>
    </row>
    <row r="16" spans="1:8" x14ac:dyDescent="0.3">
      <c r="E16" s="36"/>
    </row>
    <row r="17" spans="5:5" x14ac:dyDescent="0.3">
      <c r="E17" s="36"/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17DAB2-E4B3-441E-94A5-76196B7A7DB7}">
  <dimension ref="A1:H17"/>
  <sheetViews>
    <sheetView workbookViewId="0"/>
  </sheetViews>
  <sheetFormatPr defaultRowHeight="14.4" x14ac:dyDescent="0.3"/>
  <cols>
    <col min="1" max="1" width="22.44140625" customWidth="1"/>
    <col min="2" max="2" width="5" customWidth="1"/>
    <col min="3" max="3" width="12" customWidth="1"/>
    <col min="4" max="4" width="3.5546875" customWidth="1"/>
    <col min="5" max="5" width="46.44140625" customWidth="1"/>
    <col min="6" max="6" width="3.33203125" customWidth="1"/>
    <col min="7" max="7" width="23.21875" customWidth="1"/>
    <col min="8" max="8" width="2" customWidth="1"/>
  </cols>
  <sheetData>
    <row r="1" spans="1:8" s="63" customFormat="1" ht="18" x14ac:dyDescent="0.35">
      <c r="A1" s="62" t="s">
        <v>95</v>
      </c>
    </row>
    <row r="2" spans="1:8" ht="20.399999999999999" x14ac:dyDescent="0.45">
      <c r="A2" s="44" t="s">
        <v>81</v>
      </c>
    </row>
    <row r="3" spans="1:8" ht="38.4" customHeight="1" x14ac:dyDescent="0.3">
      <c r="A3" s="2" t="s">
        <v>5</v>
      </c>
    </row>
    <row r="4" spans="1:8" ht="15.6" x14ac:dyDescent="0.3">
      <c r="A4" s="1" t="s">
        <v>0</v>
      </c>
      <c r="B4" s="4" t="s">
        <v>4</v>
      </c>
      <c r="C4" s="5">
        <v>-1410.35</v>
      </c>
      <c r="D4" s="5"/>
    </row>
    <row r="5" spans="1:8" ht="15.6" x14ac:dyDescent="0.3">
      <c r="A5" s="1" t="s">
        <v>1</v>
      </c>
      <c r="B5" s="4" t="s">
        <v>4</v>
      </c>
      <c r="C5" s="7">
        <v>9.0000000000000002E-6</v>
      </c>
      <c r="D5" s="7"/>
    </row>
    <row r="6" spans="1:8" x14ac:dyDescent="0.3">
      <c r="A6" s="3" t="s">
        <v>36</v>
      </c>
      <c r="B6" s="4" t="s">
        <v>4</v>
      </c>
      <c r="C6" s="46">
        <v>81.5</v>
      </c>
      <c r="D6" s="6"/>
    </row>
    <row r="7" spans="1:8" ht="16.2" x14ac:dyDescent="0.35">
      <c r="A7" s="43" t="s">
        <v>2</v>
      </c>
      <c r="B7" s="4" t="s">
        <v>4</v>
      </c>
      <c r="C7" s="6">
        <v>250000000</v>
      </c>
      <c r="D7" s="6"/>
    </row>
    <row r="8" spans="1:8" s="11" customFormat="1" ht="31.2" customHeight="1" x14ac:dyDescent="0.3">
      <c r="A8" s="8" t="s">
        <v>35</v>
      </c>
      <c r="B8" s="9" t="s">
        <v>4</v>
      </c>
      <c r="C8" s="10">
        <v>22000000</v>
      </c>
      <c r="D8" s="10"/>
    </row>
    <row r="9" spans="1:8" x14ac:dyDescent="0.3">
      <c r="A9" s="29" t="s">
        <v>37</v>
      </c>
      <c r="B9" s="4" t="s">
        <v>4</v>
      </c>
      <c r="C9" s="13" t="s">
        <v>6</v>
      </c>
      <c r="D9" s="13" t="s">
        <v>38</v>
      </c>
      <c r="E9" s="4" t="s">
        <v>110</v>
      </c>
      <c r="F9" s="14" t="s">
        <v>22</v>
      </c>
      <c r="G9" s="14" t="s">
        <v>40</v>
      </c>
      <c r="H9" t="s">
        <v>39</v>
      </c>
    </row>
    <row r="10" spans="1:8" x14ac:dyDescent="0.3">
      <c r="A10" s="29" t="str">
        <f>"se("&amp;$C$6&amp;"; "&amp;$C$8&amp;")"</f>
        <v>se(81.5; 22000000)</v>
      </c>
      <c r="B10" s="4" t="s">
        <v>4</v>
      </c>
      <c r="C10" s="13" t="s">
        <v>6</v>
      </c>
      <c r="D10" s="13" t="s">
        <v>38</v>
      </c>
      <c r="E10" t="str">
        <f>("[ ( "&amp;C4&amp;" + ( "&amp;C5&amp;" * "&amp;C7&amp;" ) ) / "&amp;C8&amp;" ]")</f>
        <v>[ ( -1410.35 + ( 0.000009 * 250000000 ) ) / 22000000 ]</v>
      </c>
      <c r="F10" s="14" t="s">
        <v>22</v>
      </c>
      <c r="G10" t="str">
        <f>("[ "&amp;C6&amp;" ( 100 - "&amp;C6&amp;" ) ]")</f>
        <v>[ 81.5 ( 100 - 81.5 ) ]</v>
      </c>
      <c r="H10" t="s">
        <v>39</v>
      </c>
    </row>
    <row r="11" spans="1:8" x14ac:dyDescent="0.3">
      <c r="A11" s="29" t="str">
        <f t="shared" ref="A11:A13" si="0">"se("&amp;$C$6&amp;"; "&amp;$C$8&amp;")"</f>
        <v>se(81.5; 22000000)</v>
      </c>
      <c r="B11" s="4" t="s">
        <v>4</v>
      </c>
      <c r="C11" s="13" t="s">
        <v>6</v>
      </c>
      <c r="D11" s="13" t="s">
        <v>38</v>
      </c>
      <c r="E11" s="48">
        <f>(C4+(C5*C7))/C8</f>
        <v>3.8165909090909096E-5</v>
      </c>
      <c r="F11" s="14" t="s">
        <v>22</v>
      </c>
      <c r="G11" s="45">
        <f>C6*(100-C6)</f>
        <v>1507.75</v>
      </c>
    </row>
    <row r="12" spans="1:8" x14ac:dyDescent="0.3">
      <c r="A12" s="29" t="str">
        <f t="shared" si="0"/>
        <v>se(81.5; 22000000)</v>
      </c>
      <c r="B12" s="4" t="s">
        <v>4</v>
      </c>
      <c r="C12" s="13" t="s">
        <v>6</v>
      </c>
      <c r="D12" s="13" t="s">
        <v>38</v>
      </c>
      <c r="E12" s="47">
        <f>E11*G11</f>
        <v>5.7544649431818189E-2</v>
      </c>
      <c r="F12" s="14" t="s">
        <v>39</v>
      </c>
    </row>
    <row r="13" spans="1:8" x14ac:dyDescent="0.3">
      <c r="A13" s="29" t="str">
        <f t="shared" si="0"/>
        <v>se(81.5; 22000000)</v>
      </c>
      <c r="B13" s="4" t="s">
        <v>4</v>
      </c>
      <c r="C13" s="49">
        <f>SQRT(E12)</f>
        <v>0.23988465860037442</v>
      </c>
    </row>
    <row r="16" spans="1:8" x14ac:dyDescent="0.3">
      <c r="E16" s="36"/>
    </row>
    <row r="17" spans="5:5" x14ac:dyDescent="0.3">
      <c r="E17" s="36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08EC55-C18B-40A9-8CA6-C254B8F6048E}">
  <dimension ref="A1:B14"/>
  <sheetViews>
    <sheetView workbookViewId="0"/>
  </sheetViews>
  <sheetFormatPr defaultRowHeight="14.4" x14ac:dyDescent="0.3"/>
  <cols>
    <col min="1" max="1" width="12.88671875" customWidth="1"/>
  </cols>
  <sheetData>
    <row r="1" spans="1:2" ht="17.399999999999999" x14ac:dyDescent="0.3">
      <c r="A1" s="64" t="s">
        <v>96</v>
      </c>
    </row>
    <row r="2" spans="1:2" ht="32.4" customHeight="1" x14ac:dyDescent="0.3">
      <c r="A2" s="65" t="s">
        <v>97</v>
      </c>
      <c r="B2" t="s">
        <v>84</v>
      </c>
    </row>
    <row r="3" spans="1:2" x14ac:dyDescent="0.3">
      <c r="A3" s="65" t="s">
        <v>98</v>
      </c>
      <c r="B3" t="s">
        <v>83</v>
      </c>
    </row>
    <row r="4" spans="1:2" x14ac:dyDescent="0.3">
      <c r="A4" s="65" t="s">
        <v>99</v>
      </c>
      <c r="B4" t="s">
        <v>85</v>
      </c>
    </row>
    <row r="5" spans="1:2" x14ac:dyDescent="0.3">
      <c r="A5" s="65" t="s">
        <v>100</v>
      </c>
      <c r="B5" t="s">
        <v>86</v>
      </c>
    </row>
    <row r="6" spans="1:2" x14ac:dyDescent="0.3">
      <c r="A6" s="65" t="s">
        <v>101</v>
      </c>
      <c r="B6" t="s">
        <v>87</v>
      </c>
    </row>
    <row r="7" spans="1:2" x14ac:dyDescent="0.3">
      <c r="A7" s="65" t="s">
        <v>102</v>
      </c>
      <c r="B7" t="s">
        <v>88</v>
      </c>
    </row>
    <row r="8" spans="1:2" x14ac:dyDescent="0.3">
      <c r="A8" s="65" t="s">
        <v>103</v>
      </c>
      <c r="B8" t="s">
        <v>82</v>
      </c>
    </row>
    <row r="9" spans="1:2" x14ac:dyDescent="0.3">
      <c r="A9" s="65" t="s">
        <v>104</v>
      </c>
      <c r="B9" t="s">
        <v>89</v>
      </c>
    </row>
    <row r="10" spans="1:2" x14ac:dyDescent="0.3">
      <c r="A10" s="65" t="s">
        <v>105</v>
      </c>
      <c r="B10" t="s">
        <v>90</v>
      </c>
    </row>
    <row r="11" spans="1:2" x14ac:dyDescent="0.3">
      <c r="A11" s="65" t="s">
        <v>106</v>
      </c>
      <c r="B11" t="s">
        <v>92</v>
      </c>
    </row>
    <row r="12" spans="1:2" x14ac:dyDescent="0.3">
      <c r="A12" s="65" t="s">
        <v>107</v>
      </c>
      <c r="B12" t="s">
        <v>93</v>
      </c>
    </row>
    <row r="13" spans="1:2" x14ac:dyDescent="0.3">
      <c r="A13" s="65" t="s">
        <v>108</v>
      </c>
      <c r="B13" t="s">
        <v>94</v>
      </c>
    </row>
    <row r="14" spans="1:2" x14ac:dyDescent="0.3">
      <c r="A14" s="65" t="s">
        <v>109</v>
      </c>
      <c r="B14" t="s">
        <v>95</v>
      </c>
    </row>
  </sheetData>
  <phoneticPr fontId="21" type="noConversion"/>
  <hyperlinks>
    <hyperlink ref="A2" location="'Illustration 1.1'!A1" display="Illustration 1.1" xr:uid="{27E8F26E-6A1C-4CB7-988C-5AA95E7748D9}"/>
    <hyperlink ref="A3" location="'Illustration 1.2'!A1" display="Illustration 1.2" xr:uid="{038BEA5A-BC78-4EB4-945F-CB8740A3CDEB}"/>
    <hyperlink ref="A4" location="'Illustration 1.3'!A1" display="Illustration 1.3" xr:uid="{6CAF3971-C6A4-4187-8A49-4EFE7F64DC70}"/>
    <hyperlink ref="A5" location="'Illustration 1.4'!A1" display="Illustration 1.4" xr:uid="{D108C2DC-D1F8-4CEE-AC51-EFD2F6E50158}"/>
    <hyperlink ref="A6" location="'Illustration 2.1'!A1" display="Illustration 2.1" xr:uid="{16696037-9B7F-47D7-B0F6-1A6D5AF72593}"/>
    <hyperlink ref="A7" location="'Illustration 2.2'!A1" display="Illustration 2.2" xr:uid="{9C8DF66F-1BA2-4170-9DA1-936C7EF48E79}"/>
    <hyperlink ref="A8" location="'Illustration 3.1'!A1" display="Illustration 3.1" xr:uid="{97A2A5BB-9961-4268-8B0E-4C9C1185BD11}"/>
    <hyperlink ref="A9" location="'Illustration 3.2'!A1" display="Illustration 3.2" xr:uid="{3F2FDDEA-8998-43CB-A0C1-3FD9AB0D2407}"/>
    <hyperlink ref="A10" location="'Illustration 4.1'!A1" display="Illustration 4.1" xr:uid="{64DF46EF-04DE-491B-94A2-D4563FDE4B11}"/>
    <hyperlink ref="A11" location="'Illustration 4.2'!A1" display="Illustration 4.2" xr:uid="{6DC1BECD-170A-4DB2-912B-19F0DF5B238C}"/>
    <hyperlink ref="A12" location="'Illustration A'!A1" display="Illustration A" xr:uid="{D9CF4929-749E-42AB-8D88-16773B72956F}"/>
    <hyperlink ref="A13" location="'Illustration B'!A1" display="Illustration B" xr:uid="{B5D7B7BA-8D63-41B3-AC3A-F15DAD9C4838}"/>
    <hyperlink ref="A14" location="'Illustration C'!A1" display="Illustration C" xr:uid="{75A6DDEC-7652-43A4-AABE-481754F98B33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FF986D-E35A-42B3-81C3-0E3E33D77DB3}">
  <dimension ref="A1:H12"/>
  <sheetViews>
    <sheetView zoomScale="95" workbookViewId="0"/>
  </sheetViews>
  <sheetFormatPr defaultRowHeight="14.4" x14ac:dyDescent="0.3"/>
  <cols>
    <col min="1" max="1" width="24" customWidth="1"/>
    <col min="2" max="2" width="4.21875" customWidth="1"/>
    <col min="3" max="3" width="12.77734375" customWidth="1"/>
    <col min="4" max="4" width="3.21875" customWidth="1"/>
    <col min="5" max="5" width="33.44140625" customWidth="1"/>
    <col min="6" max="6" width="1.77734375" customWidth="1"/>
    <col min="7" max="7" width="32.44140625" customWidth="1"/>
    <col min="8" max="8" width="2.21875" customWidth="1"/>
  </cols>
  <sheetData>
    <row r="1" spans="1:8" ht="16.8" customHeight="1" x14ac:dyDescent="0.35">
      <c r="A1" s="62" t="s">
        <v>84</v>
      </c>
    </row>
    <row r="2" spans="1:8" ht="46.8" customHeight="1" x14ac:dyDescent="0.35">
      <c r="A2" s="20" t="s">
        <v>11</v>
      </c>
    </row>
    <row r="3" spans="1:8" ht="38.4" customHeight="1" x14ac:dyDescent="0.3">
      <c r="A3" s="2" t="s">
        <v>5</v>
      </c>
    </row>
    <row r="4" spans="1:8" ht="15.6" x14ac:dyDescent="0.3">
      <c r="A4" s="1" t="s">
        <v>0</v>
      </c>
      <c r="B4" s="4" t="s">
        <v>4</v>
      </c>
      <c r="C4" s="5">
        <v>-6127.75</v>
      </c>
      <c r="D4" s="5"/>
    </row>
    <row r="5" spans="1:8" ht="15.6" x14ac:dyDescent="0.3">
      <c r="A5" s="1" t="s">
        <v>1</v>
      </c>
      <c r="B5" s="4" t="s">
        <v>4</v>
      </c>
      <c r="C5" s="7">
        <v>3.9339999999999999E-5</v>
      </c>
      <c r="D5" s="7"/>
    </row>
    <row r="6" spans="1:8" x14ac:dyDescent="0.3">
      <c r="A6" s="3" t="s">
        <v>3</v>
      </c>
      <c r="B6" s="4" t="s">
        <v>4</v>
      </c>
      <c r="C6" s="6">
        <v>4000000</v>
      </c>
      <c r="D6" s="6"/>
    </row>
    <row r="7" spans="1:8" s="11" customFormat="1" ht="31.2" customHeight="1" x14ac:dyDescent="0.3">
      <c r="A7" s="8" t="s">
        <v>2</v>
      </c>
      <c r="B7" s="9" t="s">
        <v>4</v>
      </c>
      <c r="C7" s="10">
        <v>250000000</v>
      </c>
      <c r="D7" s="10"/>
    </row>
    <row r="8" spans="1:8" ht="19.8" customHeight="1" x14ac:dyDescent="0.3">
      <c r="A8" s="29" t="s">
        <v>30</v>
      </c>
      <c r="B8" s="4" t="s">
        <v>4</v>
      </c>
      <c r="C8" s="13" t="s">
        <v>6</v>
      </c>
      <c r="D8" s="13" t="s">
        <v>9</v>
      </c>
      <c r="E8" s="4" t="s">
        <v>7</v>
      </c>
      <c r="F8" s="14" t="s">
        <v>22</v>
      </c>
      <c r="G8" s="14" t="s">
        <v>8</v>
      </c>
      <c r="H8" t="s">
        <v>10</v>
      </c>
    </row>
    <row r="9" spans="1:8" ht="19.8" customHeight="1" x14ac:dyDescent="0.3">
      <c r="A9" s="12" t="str">
        <f>"se("&amp;$C$6&amp;"; "&amp;$C$7&amp;")"</f>
        <v>se(4000000; 250000000)</v>
      </c>
      <c r="B9" s="4" t="s">
        <v>4</v>
      </c>
      <c r="C9" s="13" t="s">
        <v>6</v>
      </c>
      <c r="D9" s="13" t="s">
        <v>9</v>
      </c>
      <c r="E9" s="40" t="str">
        <f>("( "&amp;C4&amp;"+ "&amp;C5&amp;" * "&amp;C7&amp;" )")</f>
        <v>( -6127.75+ 0.00003934 * 250000000 )</v>
      </c>
      <c r="F9" s="41" t="s">
        <v>22</v>
      </c>
      <c r="G9" s="4" t="str">
        <f>("( "&amp;C6&amp;" - "&amp;C6&amp;"^2 / "&amp;C7&amp;" )")</f>
        <v>( 4000000 - 4000000^2 / 250000000 )</v>
      </c>
      <c r="H9" t="s">
        <v>10</v>
      </c>
    </row>
    <row r="10" spans="1:8" x14ac:dyDescent="0.3">
      <c r="A10" s="12" t="str">
        <f t="shared" ref="A10:A12" si="0">"se("&amp;$C$6&amp;"; "&amp;$C$7&amp;")"</f>
        <v>se(4000000; 250000000)</v>
      </c>
      <c r="B10" s="4" t="s">
        <v>4</v>
      </c>
      <c r="C10" s="13" t="s">
        <v>6</v>
      </c>
      <c r="D10" s="13" t="s">
        <v>9</v>
      </c>
      <c r="E10" s="15">
        <f>C4+C5*C7</f>
        <v>3707.25</v>
      </c>
      <c r="F10" s="41" t="s">
        <v>22</v>
      </c>
      <c r="G10" s="16">
        <f>C6-(C6^2/C7)</f>
        <v>3936000</v>
      </c>
      <c r="H10" t="s">
        <v>10</v>
      </c>
    </row>
    <row r="11" spans="1:8" x14ac:dyDescent="0.3">
      <c r="A11" s="12" t="str">
        <f t="shared" si="0"/>
        <v>se(4000000; 250000000)</v>
      </c>
      <c r="B11" s="4" t="s">
        <v>4</v>
      </c>
      <c r="C11" s="13" t="s">
        <v>6</v>
      </c>
      <c r="D11" s="13" t="s">
        <v>9</v>
      </c>
      <c r="E11" s="17">
        <f>E10*G10</f>
        <v>14591736000</v>
      </c>
      <c r="F11" s="18" t="s">
        <v>10</v>
      </c>
    </row>
    <row r="12" spans="1:8" x14ac:dyDescent="0.3">
      <c r="A12" s="12" t="str">
        <f t="shared" si="0"/>
        <v>se(4000000; 250000000)</v>
      </c>
      <c r="B12" s="4" t="s">
        <v>4</v>
      </c>
      <c r="C12" s="19">
        <f>SQRT(E11)</f>
        <v>120796.25822019488</v>
      </c>
      <c r="D12" s="19"/>
    </row>
  </sheetData>
  <pageMargins left="0.7" right="0.7" top="0.75" bottom="0.75" header="0.3" footer="0.3"/>
  <pageSetup scale="29" orientation="landscape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E3CD57-62DB-4171-9C38-A30E32F36BE3}">
  <dimension ref="A1:H31"/>
  <sheetViews>
    <sheetView zoomScale="95" zoomScaleNormal="95" workbookViewId="0"/>
  </sheetViews>
  <sheetFormatPr defaultRowHeight="14.4" x14ac:dyDescent="0.3"/>
  <cols>
    <col min="1" max="1" width="24" customWidth="1"/>
    <col min="2" max="2" width="4.21875" customWidth="1"/>
    <col min="3" max="3" width="12.77734375" customWidth="1"/>
    <col min="4" max="4" width="3.21875" customWidth="1"/>
    <col min="5" max="5" width="33.44140625" customWidth="1"/>
    <col min="6" max="6" width="1.77734375" customWidth="1"/>
    <col min="7" max="7" width="32.44140625" customWidth="1"/>
    <col min="8" max="8" width="2.21875" customWidth="1"/>
  </cols>
  <sheetData>
    <row r="1" spans="1:7" s="62" customFormat="1" ht="18" x14ac:dyDescent="0.35">
      <c r="A1" s="62" t="s">
        <v>83</v>
      </c>
    </row>
    <row r="2" spans="1:7" ht="46.8" customHeight="1" x14ac:dyDescent="0.35">
      <c r="A2" s="20" t="s">
        <v>12</v>
      </c>
    </row>
    <row r="3" spans="1:7" ht="38.4" customHeight="1" x14ac:dyDescent="0.3">
      <c r="A3" s="2" t="s">
        <v>5</v>
      </c>
    </row>
    <row r="4" spans="1:7" ht="15.6" x14ac:dyDescent="0.3">
      <c r="A4" s="1" t="s">
        <v>0</v>
      </c>
      <c r="B4" s="4" t="s">
        <v>4</v>
      </c>
      <c r="C4" s="5">
        <v>-6127.75</v>
      </c>
      <c r="D4" s="5"/>
    </row>
    <row r="5" spans="1:7" ht="15.6" x14ac:dyDescent="0.3">
      <c r="A5" s="1" t="s">
        <v>1</v>
      </c>
      <c r="B5" s="4" t="s">
        <v>4</v>
      </c>
      <c r="C5" s="7">
        <v>3.9339999999999999E-5</v>
      </c>
      <c r="D5" s="7"/>
    </row>
    <row r="6" spans="1:7" ht="15.6" x14ac:dyDescent="0.35">
      <c r="A6" s="3" t="s">
        <v>14</v>
      </c>
      <c r="B6" s="4" t="s">
        <v>4</v>
      </c>
      <c r="C6" s="6">
        <v>4000000</v>
      </c>
      <c r="D6" s="6"/>
    </row>
    <row r="7" spans="1:7" ht="15.6" x14ac:dyDescent="0.35">
      <c r="A7" s="3" t="s">
        <v>15</v>
      </c>
      <c r="B7" s="4" t="s">
        <v>4</v>
      </c>
      <c r="C7" s="6">
        <v>4150000</v>
      </c>
      <c r="D7" s="6"/>
    </row>
    <row r="8" spans="1:7" ht="15.6" x14ac:dyDescent="0.35">
      <c r="A8" s="3" t="s">
        <v>113</v>
      </c>
      <c r="B8" s="4" t="s">
        <v>4</v>
      </c>
      <c r="C8" s="6">
        <f>C7-C6</f>
        <v>150000</v>
      </c>
      <c r="D8" s="6"/>
    </row>
    <row r="9" spans="1:7" s="11" customFormat="1" ht="14.4" customHeight="1" x14ac:dyDescent="0.3">
      <c r="A9" s="8" t="s">
        <v>16</v>
      </c>
      <c r="B9" s="4" t="s">
        <v>4</v>
      </c>
      <c r="C9" s="10">
        <v>250000000</v>
      </c>
      <c r="D9" s="10"/>
    </row>
    <row r="10" spans="1:7" s="11" customFormat="1" ht="14.4" customHeight="1" x14ac:dyDescent="0.3">
      <c r="A10" s="8" t="s">
        <v>17</v>
      </c>
      <c r="B10" s="9" t="s">
        <v>4</v>
      </c>
      <c r="C10" s="10">
        <v>250200000</v>
      </c>
      <c r="D10" s="10"/>
    </row>
    <row r="11" spans="1:7" s="11" customFormat="1" ht="31.2" customHeight="1" x14ac:dyDescent="0.3">
      <c r="A11" s="8" t="s">
        <v>13</v>
      </c>
      <c r="B11" s="9" t="s">
        <v>4</v>
      </c>
      <c r="C11" s="24">
        <v>1.1200000000000001</v>
      </c>
      <c r="D11" s="10"/>
    </row>
    <row r="12" spans="1:7" s="11" customFormat="1" ht="17.399999999999999" x14ac:dyDescent="0.3">
      <c r="A12" s="35" t="s">
        <v>18</v>
      </c>
      <c r="B12" s="67" t="s">
        <v>28</v>
      </c>
      <c r="C12" s="67"/>
      <c r="D12" s="67"/>
      <c r="E12" s="67"/>
      <c r="F12" s="67"/>
      <c r="G12" s="67"/>
    </row>
    <row r="13" spans="1:7" s="11" customFormat="1" ht="14.4" customHeight="1" x14ac:dyDescent="0.3">
      <c r="A13" s="8" t="s">
        <v>3</v>
      </c>
      <c r="B13" s="9" t="s">
        <v>4</v>
      </c>
      <c r="C13" s="23" t="s">
        <v>19</v>
      </c>
      <c r="D13" s="10"/>
    </row>
    <row r="14" spans="1:7" s="11" customFormat="1" ht="14.4" customHeight="1" x14ac:dyDescent="0.3">
      <c r="A14" s="8" t="s">
        <v>3</v>
      </c>
      <c r="B14" s="9" t="s">
        <v>4</v>
      </c>
      <c r="C14" s="23" t="str">
        <f>"( "&amp;C6&amp;"+ "&amp;C7&amp;") / 2"</f>
        <v>( 4000000+ 4150000) / 2</v>
      </c>
      <c r="D14" s="23"/>
      <c r="E14" s="26"/>
      <c r="F14" s="26"/>
    </row>
    <row r="15" spans="1:7" s="11" customFormat="1" ht="14.4" customHeight="1" x14ac:dyDescent="0.3">
      <c r="A15" s="8" t="s">
        <v>3</v>
      </c>
      <c r="B15" s="9" t="s">
        <v>4</v>
      </c>
      <c r="C15" s="10">
        <f>(C6+C7)/2</f>
        <v>4075000</v>
      </c>
      <c r="D15" s="10"/>
    </row>
    <row r="16" spans="1:7" s="11" customFormat="1" ht="14.4" customHeight="1" x14ac:dyDescent="0.3">
      <c r="A16" s="8" t="s">
        <v>2</v>
      </c>
      <c r="B16" s="9" t="s">
        <v>4</v>
      </c>
      <c r="C16" s="23" t="s">
        <v>23</v>
      </c>
      <c r="D16" s="10"/>
    </row>
    <row r="17" spans="1:8" s="11" customFormat="1" ht="14.4" customHeight="1" x14ac:dyDescent="0.3">
      <c r="A17" s="8" t="s">
        <v>2</v>
      </c>
      <c r="B17" s="9" t="s">
        <v>4</v>
      </c>
      <c r="C17" s="23" t="str">
        <f>"( "&amp;C9&amp;"+ "&amp;C10&amp;") / 2"</f>
        <v>( 250000000+ 250200000) / 2</v>
      </c>
      <c r="D17" s="23"/>
      <c r="E17" s="26"/>
      <c r="F17" s="26"/>
    </row>
    <row r="18" spans="1:8" s="11" customFormat="1" ht="31.2" customHeight="1" x14ac:dyDescent="0.3">
      <c r="A18" s="8" t="s">
        <v>2</v>
      </c>
      <c r="B18" s="9" t="s">
        <v>4</v>
      </c>
      <c r="C18" s="10">
        <f>(C9+C10)/2</f>
        <v>250100000</v>
      </c>
      <c r="D18" s="10"/>
      <c r="E18" s="26"/>
      <c r="F18" s="26"/>
    </row>
    <row r="19" spans="1:8" s="11" customFormat="1" ht="33" customHeight="1" x14ac:dyDescent="0.3">
      <c r="A19" s="35" t="s">
        <v>20</v>
      </c>
      <c r="B19" s="66" t="s">
        <v>111</v>
      </c>
      <c r="C19" s="66"/>
      <c r="D19" s="66"/>
      <c r="E19" s="66"/>
      <c r="F19" s="66"/>
      <c r="G19" s="66"/>
    </row>
    <row r="20" spans="1:8" ht="19.8" customHeight="1" x14ac:dyDescent="0.3">
      <c r="A20" s="29" t="s">
        <v>30</v>
      </c>
      <c r="B20" s="4" t="s">
        <v>4</v>
      </c>
      <c r="C20" s="13" t="s">
        <v>6</v>
      </c>
      <c r="D20" s="13" t="s">
        <v>9</v>
      </c>
      <c r="E20" s="4" t="s">
        <v>7</v>
      </c>
      <c r="F20" s="14" t="s">
        <v>22</v>
      </c>
      <c r="G20" s="14" t="s">
        <v>8</v>
      </c>
      <c r="H20" t="s">
        <v>10</v>
      </c>
    </row>
    <row r="21" spans="1:8" ht="19.8" customHeight="1" x14ac:dyDescent="0.3">
      <c r="A21" s="29" t="str">
        <f t="shared" ref="A21:A24" si="0">"se("&amp;$C$15&amp;"; "&amp;$C$18&amp;")"</f>
        <v>se(4075000; 250100000)</v>
      </c>
      <c r="B21" s="4" t="s">
        <v>4</v>
      </c>
      <c r="C21" s="13" t="s">
        <v>6</v>
      </c>
      <c r="D21" s="13" t="s">
        <v>9</v>
      </c>
      <c r="E21" s="4" t="str">
        <f>("( "&amp;C4&amp;"+ "&amp;C5&amp;" * "&amp;C18&amp;" )")</f>
        <v>( -6127.75+ 0.00003934 * 250100000 )</v>
      </c>
      <c r="F21" s="41" t="s">
        <v>22</v>
      </c>
      <c r="G21" s="4" t="str">
        <f>("( "&amp;C15&amp;" - "&amp;C15&amp;"^2 / "&amp;C18&amp;" )")</f>
        <v>( 4075000 - 4075000^2 / 250100000 )</v>
      </c>
      <c r="H21" t="s">
        <v>10</v>
      </c>
    </row>
    <row r="22" spans="1:8" x14ac:dyDescent="0.3">
      <c r="A22" s="29" t="str">
        <f t="shared" si="0"/>
        <v>se(4075000; 250100000)</v>
      </c>
      <c r="B22" s="4" t="s">
        <v>4</v>
      </c>
      <c r="C22" s="13" t="s">
        <v>6</v>
      </c>
      <c r="D22" s="13" t="s">
        <v>9</v>
      </c>
      <c r="E22" s="15">
        <f>C4+C5*C18</f>
        <v>3711.1839999999993</v>
      </c>
      <c r="F22" s="41" t="s">
        <v>22</v>
      </c>
      <c r="G22" s="16">
        <f>C15-(C15^2/C18)</f>
        <v>4008604.0583766494</v>
      </c>
      <c r="H22" t="s">
        <v>10</v>
      </c>
    </row>
    <row r="23" spans="1:8" x14ac:dyDescent="0.3">
      <c r="A23" s="29" t="str">
        <f t="shared" si="0"/>
        <v>se(4075000; 250100000)</v>
      </c>
      <c r="B23" s="4" t="s">
        <v>4</v>
      </c>
      <c r="C23" s="13" t="s">
        <v>6</v>
      </c>
      <c r="D23" s="13" t="s">
        <v>9</v>
      </c>
      <c r="E23" s="17">
        <f>E22*G22</f>
        <v>14876667243.782484</v>
      </c>
      <c r="F23" s="18" t="s">
        <v>10</v>
      </c>
      <c r="G23" s="18"/>
    </row>
    <row r="24" spans="1:8" s="11" customFormat="1" ht="31.2" customHeight="1" x14ac:dyDescent="0.3">
      <c r="A24" s="30" t="str">
        <f t="shared" si="0"/>
        <v>se(4075000; 250100000)</v>
      </c>
      <c r="B24" s="9" t="s">
        <v>4</v>
      </c>
      <c r="C24" s="28">
        <f>SQRT(E23)</f>
        <v>121969.94401811654</v>
      </c>
      <c r="D24" s="28"/>
    </row>
    <row r="25" spans="1:8" ht="17.399999999999999" x14ac:dyDescent="0.3">
      <c r="A25" s="35" t="s">
        <v>21</v>
      </c>
      <c r="B25" s="67" t="s">
        <v>31</v>
      </c>
      <c r="C25" s="67"/>
      <c r="D25" s="67"/>
      <c r="E25" s="67"/>
      <c r="F25" s="67"/>
      <c r="G25" s="67"/>
    </row>
    <row r="26" spans="1:8" x14ac:dyDescent="0.3">
      <c r="A26" s="29" t="s">
        <v>32</v>
      </c>
      <c r="B26" s="4" t="s">
        <v>4</v>
      </c>
      <c r="C26" s="8" t="s">
        <v>13</v>
      </c>
      <c r="D26" s="13" t="s">
        <v>22</v>
      </c>
      <c r="E26" t="str">
        <f>A20</f>
        <v>se (x; N)</v>
      </c>
    </row>
    <row r="27" spans="1:8" x14ac:dyDescent="0.3">
      <c r="A27" s="29" t="str">
        <f>"se("&amp;$C$8&amp;")"</f>
        <v>se(150000)</v>
      </c>
      <c r="B27" s="4" t="s">
        <v>4</v>
      </c>
      <c r="C27" s="33">
        <f>C11</f>
        <v>1.1200000000000001</v>
      </c>
      <c r="D27" s="13" t="s">
        <v>22</v>
      </c>
      <c r="E27" s="32">
        <f>C24</f>
        <v>121969.94401811654</v>
      </c>
      <c r="F27" s="32"/>
    </row>
    <row r="28" spans="1:8" x14ac:dyDescent="0.3">
      <c r="A28" s="29" t="str">
        <f>"se("&amp;$C$8&amp;")"</f>
        <v>se(150000)</v>
      </c>
      <c r="B28" s="4" t="s">
        <v>4</v>
      </c>
      <c r="C28" s="34">
        <f>C27*E27</f>
        <v>136606.33730029053</v>
      </c>
    </row>
    <row r="30" spans="1:8" x14ac:dyDescent="0.3">
      <c r="C30" s="36"/>
      <c r="E30" s="36"/>
      <c r="F30" s="36"/>
    </row>
    <row r="31" spans="1:8" x14ac:dyDescent="0.3">
      <c r="E31" s="36"/>
      <c r="F31" s="36"/>
    </row>
  </sheetData>
  <mergeCells count="3">
    <mergeCell ref="B19:G19"/>
    <mergeCell ref="B12:G12"/>
    <mergeCell ref="B25:G25"/>
  </mergeCells>
  <phoneticPr fontId="21" type="noConversion"/>
  <pageMargins left="0.7" right="0.7" top="0.75" bottom="0.75" header="0.3" footer="0.3"/>
  <pageSetup scale="29" orientation="landscape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FF8B1E-4CDC-496E-802B-5900034AC346}">
  <dimension ref="A1:I32"/>
  <sheetViews>
    <sheetView zoomScale="95" zoomScaleNormal="95" workbookViewId="0"/>
  </sheetViews>
  <sheetFormatPr defaultRowHeight="14.4" x14ac:dyDescent="0.3"/>
  <cols>
    <col min="1" max="1" width="24" customWidth="1"/>
    <col min="2" max="2" width="4.21875" customWidth="1"/>
    <col min="3" max="3" width="12.77734375" customWidth="1"/>
    <col min="4" max="4" width="3.21875" customWidth="1"/>
    <col min="5" max="5" width="33.44140625" customWidth="1"/>
    <col min="6" max="6" width="1.88671875" customWidth="1"/>
    <col min="7" max="7" width="32.44140625" customWidth="1"/>
    <col min="8" max="8" width="2.21875" customWidth="1"/>
  </cols>
  <sheetData>
    <row r="1" spans="1:9" s="63" customFormat="1" ht="18" x14ac:dyDescent="0.35">
      <c r="A1" s="62" t="s">
        <v>85</v>
      </c>
    </row>
    <row r="2" spans="1:9" ht="46.8" customHeight="1" x14ac:dyDescent="0.35">
      <c r="A2" s="20" t="s">
        <v>12</v>
      </c>
    </row>
    <row r="3" spans="1:9" ht="38.4" customHeight="1" x14ac:dyDescent="0.3">
      <c r="A3" s="2" t="s">
        <v>5</v>
      </c>
    </row>
    <row r="4" spans="1:9" ht="15.6" x14ac:dyDescent="0.3">
      <c r="A4" s="1" t="s">
        <v>0</v>
      </c>
      <c r="B4" s="4" t="s">
        <v>4</v>
      </c>
      <c r="C4" s="5">
        <v>-1478.12</v>
      </c>
      <c r="D4" s="5"/>
    </row>
    <row r="5" spans="1:9" ht="15.6" x14ac:dyDescent="0.3">
      <c r="A5" s="1" t="s">
        <v>1</v>
      </c>
      <c r="B5" s="4" t="s">
        <v>4</v>
      </c>
      <c r="C5" s="7">
        <v>1.1909999999999999E-5</v>
      </c>
      <c r="D5" s="7"/>
    </row>
    <row r="6" spans="1:9" ht="16.2" x14ac:dyDescent="0.35">
      <c r="A6" s="3" t="s">
        <v>14</v>
      </c>
      <c r="B6" s="4" t="s">
        <v>4</v>
      </c>
      <c r="C6" s="37">
        <v>14900000</v>
      </c>
      <c r="D6" s="6"/>
    </row>
    <row r="7" spans="1:9" ht="16.2" x14ac:dyDescent="0.35">
      <c r="A7" s="3" t="s">
        <v>15</v>
      </c>
      <c r="B7" s="4" t="s">
        <v>4</v>
      </c>
      <c r="C7" s="37">
        <v>15000000</v>
      </c>
      <c r="D7" s="6"/>
    </row>
    <row r="8" spans="1:9" ht="16.2" x14ac:dyDescent="0.35">
      <c r="A8" s="3" t="s">
        <v>24</v>
      </c>
      <c r="B8" s="4" t="s">
        <v>4</v>
      </c>
      <c r="C8" s="37">
        <v>15100000</v>
      </c>
      <c r="D8" s="6"/>
    </row>
    <row r="9" spans="1:9" s="11" customFormat="1" ht="14.4" customHeight="1" x14ac:dyDescent="0.3">
      <c r="A9" s="8" t="s">
        <v>16</v>
      </c>
      <c r="B9" s="4" t="s">
        <v>4</v>
      </c>
      <c r="C9" s="37">
        <v>249800000</v>
      </c>
      <c r="D9" s="10"/>
    </row>
    <row r="10" spans="1:9" s="11" customFormat="1" ht="14.4" customHeight="1" x14ac:dyDescent="0.3">
      <c r="A10" s="8" t="s">
        <v>17</v>
      </c>
      <c r="B10" s="4" t="s">
        <v>4</v>
      </c>
      <c r="C10" s="37">
        <v>250000000</v>
      </c>
      <c r="D10" s="10"/>
    </row>
    <row r="11" spans="1:9" s="11" customFormat="1" ht="14.4" customHeight="1" x14ac:dyDescent="0.3">
      <c r="A11" s="8" t="s">
        <v>25</v>
      </c>
      <c r="B11" s="4" t="s">
        <v>4</v>
      </c>
      <c r="C11" s="37">
        <v>250200000</v>
      </c>
      <c r="D11" s="10"/>
    </row>
    <row r="12" spans="1:9" s="11" customFormat="1" ht="31.2" customHeight="1" x14ac:dyDescent="0.3">
      <c r="A12" s="8" t="s">
        <v>13</v>
      </c>
      <c r="B12" s="9" t="s">
        <v>4</v>
      </c>
      <c r="C12" s="24">
        <v>0.85</v>
      </c>
      <c r="D12" s="10"/>
      <c r="I12" s="11" t="s">
        <v>33</v>
      </c>
    </row>
    <row r="13" spans="1:9" s="11" customFormat="1" ht="17.399999999999999" x14ac:dyDescent="0.3">
      <c r="A13" s="35" t="s">
        <v>18</v>
      </c>
      <c r="B13" s="67" t="s">
        <v>28</v>
      </c>
      <c r="C13" s="67"/>
      <c r="D13" s="67"/>
      <c r="E13" s="67"/>
      <c r="F13" s="67"/>
      <c r="G13" s="67"/>
    </row>
    <row r="14" spans="1:9" s="11" customFormat="1" ht="14.4" customHeight="1" x14ac:dyDescent="0.3">
      <c r="A14" s="8" t="s">
        <v>3</v>
      </c>
      <c r="B14" s="9" t="s">
        <v>4</v>
      </c>
      <c r="C14" s="23" t="s">
        <v>26</v>
      </c>
      <c r="D14" s="10"/>
    </row>
    <row r="15" spans="1:9" s="11" customFormat="1" ht="14.4" customHeight="1" x14ac:dyDescent="0.3">
      <c r="A15" s="8" t="s">
        <v>3</v>
      </c>
      <c r="B15" s="9" t="s">
        <v>4</v>
      </c>
      <c r="C15" s="23" t="str">
        <f>"( "&amp;C6&amp;"+ "&amp;C7&amp;" + "&amp;C8&amp;") / 3"</f>
        <v>( 14900000+ 15000000 + 15100000) / 3</v>
      </c>
      <c r="D15" s="23"/>
      <c r="E15" s="26"/>
      <c r="F15" s="26"/>
    </row>
    <row r="16" spans="1:9" s="11" customFormat="1" ht="14.4" customHeight="1" x14ac:dyDescent="0.3">
      <c r="A16" s="8" t="s">
        <v>3</v>
      </c>
      <c r="B16" s="9" t="s">
        <v>4</v>
      </c>
      <c r="C16" s="10">
        <f>(C6+C7+C8)/3</f>
        <v>15000000</v>
      </c>
      <c r="D16" s="10"/>
    </row>
    <row r="17" spans="1:8" s="11" customFormat="1" ht="14.4" customHeight="1" x14ac:dyDescent="0.3">
      <c r="A17" s="8" t="s">
        <v>2</v>
      </c>
      <c r="B17" s="9" t="s">
        <v>4</v>
      </c>
      <c r="C17" s="23" t="s">
        <v>27</v>
      </c>
      <c r="D17" s="10"/>
    </row>
    <row r="18" spans="1:8" s="11" customFormat="1" ht="14.4" customHeight="1" x14ac:dyDescent="0.3">
      <c r="A18" s="8" t="s">
        <v>2</v>
      </c>
      <c r="B18" s="9" t="s">
        <v>4</v>
      </c>
      <c r="C18" s="23" t="str">
        <f>"( "&amp;C9&amp;"+ "&amp;C10&amp;"+ "&amp;C11&amp;") / 3"</f>
        <v>( 249800000+ 250000000+ 250200000) / 3</v>
      </c>
      <c r="D18" s="23"/>
      <c r="E18" s="26"/>
      <c r="F18" s="26"/>
    </row>
    <row r="19" spans="1:8" s="11" customFormat="1" ht="31.2" customHeight="1" x14ac:dyDescent="0.3">
      <c r="A19" s="8" t="s">
        <v>2</v>
      </c>
      <c r="B19" s="9" t="s">
        <v>4</v>
      </c>
      <c r="C19" s="10">
        <f>(C9+C10+C11)/3</f>
        <v>250000000</v>
      </c>
      <c r="D19" s="10"/>
      <c r="E19" s="26"/>
      <c r="F19" s="26"/>
    </row>
    <row r="20" spans="1:8" s="11" customFormat="1" ht="36.6" customHeight="1" x14ac:dyDescent="0.3">
      <c r="A20" s="35" t="s">
        <v>20</v>
      </c>
      <c r="B20" s="68" t="s">
        <v>29</v>
      </c>
      <c r="C20" s="68"/>
      <c r="D20" s="68"/>
      <c r="E20" s="68"/>
      <c r="F20" s="68"/>
      <c r="G20" s="68"/>
    </row>
    <row r="21" spans="1:8" ht="19.8" customHeight="1" x14ac:dyDescent="0.3">
      <c r="A21" s="29" t="s">
        <v>30</v>
      </c>
      <c r="B21" s="4" t="s">
        <v>4</v>
      </c>
      <c r="C21" s="13" t="s">
        <v>6</v>
      </c>
      <c r="D21" s="13" t="s">
        <v>9</v>
      </c>
      <c r="E21" s="4" t="s">
        <v>7</v>
      </c>
      <c r="F21" s="14" t="s">
        <v>22</v>
      </c>
      <c r="G21" s="14" t="s">
        <v>8</v>
      </c>
      <c r="H21" t="s">
        <v>10</v>
      </c>
    </row>
    <row r="22" spans="1:8" ht="19.8" customHeight="1" x14ac:dyDescent="0.3">
      <c r="A22" s="29" t="str">
        <f t="shared" ref="A22:A24" si="0">"se("&amp;$C$16&amp;"; "&amp;$C$19&amp;")"</f>
        <v>se(15000000; 250000000)</v>
      </c>
      <c r="B22" s="4" t="s">
        <v>4</v>
      </c>
      <c r="C22" s="13" t="s">
        <v>6</v>
      </c>
      <c r="D22" s="13" t="s">
        <v>9</v>
      </c>
      <c r="E22" s="4" t="str">
        <f>("( "&amp;C4&amp;"+ "&amp;C5&amp;" * "&amp;C19&amp;" )")</f>
        <v>( -1478.12+ 0.00001191 * 250000000 )</v>
      </c>
      <c r="F22" s="41" t="s">
        <v>22</v>
      </c>
      <c r="G22" s="4" t="str">
        <f>("( "&amp;C16&amp;" - "&amp;C16&amp;"^2 / "&amp;C19&amp;" )")</f>
        <v>( 15000000 - 15000000^2 / 250000000 )</v>
      </c>
      <c r="H22" t="s">
        <v>10</v>
      </c>
    </row>
    <row r="23" spans="1:8" x14ac:dyDescent="0.3">
      <c r="A23" s="29" t="str">
        <f t="shared" si="0"/>
        <v>se(15000000; 250000000)</v>
      </c>
      <c r="B23" s="4" t="s">
        <v>4</v>
      </c>
      <c r="C23" s="13" t="s">
        <v>6</v>
      </c>
      <c r="D23" s="13" t="s">
        <v>9</v>
      </c>
      <c r="E23" s="15">
        <f>C4+C5*C19</f>
        <v>1499.38</v>
      </c>
      <c r="F23" s="41" t="s">
        <v>22</v>
      </c>
      <c r="G23" s="16">
        <f>C16-(C16^2/C19)</f>
        <v>14100000</v>
      </c>
      <c r="H23" t="s">
        <v>10</v>
      </c>
    </row>
    <row r="24" spans="1:8" x14ac:dyDescent="0.3">
      <c r="A24" s="29" t="str">
        <f t="shared" si="0"/>
        <v>se(15000000; 250000000)</v>
      </c>
      <c r="B24" s="4" t="s">
        <v>4</v>
      </c>
      <c r="C24" s="13" t="s">
        <v>6</v>
      </c>
      <c r="D24" s="13" t="s">
        <v>9</v>
      </c>
      <c r="E24" s="17">
        <f>E23*G23</f>
        <v>21141258000</v>
      </c>
      <c r="F24" s="18" t="s">
        <v>10</v>
      </c>
      <c r="G24" s="18"/>
    </row>
    <row r="25" spans="1:8" s="11" customFormat="1" ht="31.2" customHeight="1" x14ac:dyDescent="0.3">
      <c r="A25" s="30" t="b">
        <f>A28="se("&amp;$C$16&amp;"; "&amp;$C$19&amp;")"</f>
        <v>0</v>
      </c>
      <c r="B25" s="9" t="s">
        <v>4</v>
      </c>
      <c r="C25" s="28">
        <f>SQRT(E24)</f>
        <v>145400.33700098496</v>
      </c>
      <c r="D25" s="28"/>
    </row>
    <row r="26" spans="1:8" ht="17.399999999999999" x14ac:dyDescent="0.3">
      <c r="A26" s="35" t="s">
        <v>21</v>
      </c>
      <c r="B26" s="67" t="s">
        <v>31</v>
      </c>
      <c r="C26" s="67"/>
      <c r="D26" s="67"/>
      <c r="E26" s="67"/>
      <c r="F26" s="67"/>
      <c r="G26" s="67"/>
    </row>
    <row r="27" spans="1:8" x14ac:dyDescent="0.3">
      <c r="A27" s="29" t="s">
        <v>32</v>
      </c>
      <c r="B27" s="4" t="s">
        <v>4</v>
      </c>
      <c r="C27" s="8" t="s">
        <v>13</v>
      </c>
      <c r="D27" s="13" t="s">
        <v>22</v>
      </c>
      <c r="E27" t="str">
        <f>A21</f>
        <v>se (x; N)</v>
      </c>
    </row>
    <row r="28" spans="1:8" x14ac:dyDescent="0.3">
      <c r="A28" s="29" t="str">
        <f>"se("&amp;$C$16&amp;")"</f>
        <v>se(15000000)</v>
      </c>
      <c r="B28" s="4" t="s">
        <v>4</v>
      </c>
      <c r="C28" s="33">
        <f>C12</f>
        <v>0.85</v>
      </c>
      <c r="D28" s="13" t="s">
        <v>22</v>
      </c>
      <c r="E28" s="32">
        <f>C25</f>
        <v>145400.33700098496</v>
      </c>
      <c r="F28" s="32"/>
    </row>
    <row r="29" spans="1:8" x14ac:dyDescent="0.3">
      <c r="A29" s="29" t="str">
        <f>"se("&amp;$C$16&amp;")"</f>
        <v>se(15000000)</v>
      </c>
      <c r="B29" s="4" t="s">
        <v>4</v>
      </c>
      <c r="C29" s="34">
        <f>C28*E28</f>
        <v>123590.28645083721</v>
      </c>
    </row>
    <row r="31" spans="1:8" x14ac:dyDescent="0.3">
      <c r="C31" s="36"/>
      <c r="E31" s="36"/>
      <c r="F31" s="36"/>
    </row>
    <row r="32" spans="1:8" x14ac:dyDescent="0.3">
      <c r="E32" s="36"/>
      <c r="F32" s="36"/>
    </row>
  </sheetData>
  <mergeCells count="3">
    <mergeCell ref="B13:G13"/>
    <mergeCell ref="B20:G20"/>
    <mergeCell ref="B26:G26"/>
  </mergeCells>
  <phoneticPr fontId="21" type="noConversion"/>
  <pageMargins left="0.7" right="0.7" top="0.75" bottom="0.75" header="0.3" footer="0.3"/>
  <pageSetup scale="29" orientation="landscape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431A03-C861-493A-92C2-99968AE3B438}">
  <dimension ref="A1:H32"/>
  <sheetViews>
    <sheetView zoomScale="95" zoomScaleNormal="95" workbookViewId="0"/>
  </sheetViews>
  <sheetFormatPr defaultRowHeight="14.4" x14ac:dyDescent="0.3"/>
  <cols>
    <col min="1" max="1" width="24" customWidth="1"/>
    <col min="2" max="2" width="4.21875" customWidth="1"/>
    <col min="3" max="3" width="12.77734375" customWidth="1"/>
    <col min="4" max="4" width="3.21875" customWidth="1"/>
    <col min="5" max="5" width="33.44140625" customWidth="1"/>
    <col min="6" max="6" width="1.77734375" customWidth="1"/>
    <col min="7" max="7" width="32.44140625" customWidth="1"/>
    <col min="8" max="8" width="2.21875" customWidth="1"/>
  </cols>
  <sheetData>
    <row r="1" spans="1:7" s="63" customFormat="1" ht="18" x14ac:dyDescent="0.35">
      <c r="A1" s="62" t="s">
        <v>86</v>
      </c>
    </row>
    <row r="2" spans="1:7" ht="46.8" customHeight="1" x14ac:dyDescent="0.35">
      <c r="A2" s="20" t="s">
        <v>12</v>
      </c>
    </row>
    <row r="3" spans="1:7" ht="38.4" customHeight="1" x14ac:dyDescent="0.3">
      <c r="A3" s="2" t="s">
        <v>5</v>
      </c>
    </row>
    <row r="4" spans="1:7" ht="15.6" x14ac:dyDescent="0.3">
      <c r="A4" s="1" t="s">
        <v>0</v>
      </c>
      <c r="B4" s="4" t="s">
        <v>4</v>
      </c>
      <c r="C4" s="5">
        <v>-1478.12</v>
      </c>
      <c r="D4" s="5"/>
    </row>
    <row r="5" spans="1:7" ht="15.6" x14ac:dyDescent="0.3">
      <c r="A5" s="1" t="s">
        <v>1</v>
      </c>
      <c r="B5" s="4" t="s">
        <v>4</v>
      </c>
      <c r="C5" s="7">
        <v>1.1909999999999999E-5</v>
      </c>
      <c r="D5" s="7"/>
    </row>
    <row r="6" spans="1:7" ht="16.2" x14ac:dyDescent="0.35">
      <c r="A6" s="3" t="s">
        <v>14</v>
      </c>
      <c r="B6" s="4" t="s">
        <v>4</v>
      </c>
      <c r="C6" s="37">
        <v>15000000</v>
      </c>
      <c r="D6" s="6"/>
    </row>
    <row r="7" spans="1:7" ht="15.6" x14ac:dyDescent="0.35">
      <c r="A7" s="3" t="s">
        <v>15</v>
      </c>
      <c r="B7" s="4" t="s">
        <v>4</v>
      </c>
      <c r="C7" s="6">
        <v>15400000</v>
      </c>
      <c r="D7" s="6"/>
    </row>
    <row r="8" spans="1:7" ht="15.6" x14ac:dyDescent="0.35">
      <c r="A8" s="3" t="s">
        <v>113</v>
      </c>
      <c r="B8" s="4" t="s">
        <v>4</v>
      </c>
      <c r="C8" s="6">
        <f>C7-C6</f>
        <v>400000</v>
      </c>
      <c r="D8" s="6"/>
    </row>
    <row r="9" spans="1:7" s="11" customFormat="1" ht="14.4" customHeight="1" x14ac:dyDescent="0.3">
      <c r="A9" s="8" t="s">
        <v>16</v>
      </c>
      <c r="B9" s="9" t="s">
        <v>4</v>
      </c>
      <c r="C9" s="10">
        <v>250000000</v>
      </c>
      <c r="D9" s="10"/>
    </row>
    <row r="10" spans="1:7" s="11" customFormat="1" ht="14.4" customHeight="1" x14ac:dyDescent="0.3">
      <c r="A10" s="8" t="s">
        <v>17</v>
      </c>
      <c r="B10" s="9" t="s">
        <v>4</v>
      </c>
      <c r="C10" s="10">
        <v>250600000</v>
      </c>
      <c r="D10" s="10"/>
    </row>
    <row r="11" spans="1:7" s="11" customFormat="1" ht="31.2" customHeight="1" x14ac:dyDescent="0.3">
      <c r="A11" s="8" t="s">
        <v>13</v>
      </c>
      <c r="B11" s="9" t="s">
        <v>4</v>
      </c>
      <c r="C11" s="24">
        <v>1.1200000000000001</v>
      </c>
      <c r="D11" s="10"/>
    </row>
    <row r="12" spans="1:7" s="11" customFormat="1" ht="17.399999999999999" x14ac:dyDescent="0.3">
      <c r="A12" s="35" t="s">
        <v>18</v>
      </c>
      <c r="B12" s="67" t="s">
        <v>34</v>
      </c>
      <c r="C12" s="67"/>
      <c r="D12" s="67"/>
      <c r="E12" s="67"/>
      <c r="F12" s="67"/>
      <c r="G12" s="67"/>
    </row>
    <row r="13" spans="1:7" s="11" customFormat="1" ht="14.4" customHeight="1" x14ac:dyDescent="0.3">
      <c r="A13" s="8" t="s">
        <v>3</v>
      </c>
      <c r="B13" s="9" t="s">
        <v>4</v>
      </c>
      <c r="C13" s="23" t="s">
        <v>19</v>
      </c>
      <c r="D13" s="10"/>
    </row>
    <row r="14" spans="1:7" s="11" customFormat="1" ht="14.4" customHeight="1" x14ac:dyDescent="0.3">
      <c r="A14" s="8" t="s">
        <v>3</v>
      </c>
      <c r="B14" s="9" t="s">
        <v>4</v>
      </c>
      <c r="C14" s="23" t="str">
        <f>"( "&amp;C6&amp;"+ "&amp;C7&amp;") / 2"</f>
        <v>( 15000000+ 15400000) / 2</v>
      </c>
      <c r="D14" s="23"/>
      <c r="E14" s="26"/>
      <c r="F14" s="26"/>
    </row>
    <row r="15" spans="1:7" s="11" customFormat="1" ht="14.4" customHeight="1" x14ac:dyDescent="0.3">
      <c r="A15" s="8" t="s">
        <v>3</v>
      </c>
      <c r="B15" s="9" t="s">
        <v>4</v>
      </c>
      <c r="C15" s="10">
        <f>(C6+C7)/2</f>
        <v>15200000</v>
      </c>
      <c r="D15" s="10"/>
    </row>
    <row r="16" spans="1:7" s="11" customFormat="1" ht="14.4" customHeight="1" x14ac:dyDescent="0.3">
      <c r="A16" s="8" t="s">
        <v>2</v>
      </c>
      <c r="B16" s="9" t="s">
        <v>4</v>
      </c>
      <c r="C16" s="23" t="s">
        <v>23</v>
      </c>
      <c r="D16" s="10"/>
    </row>
    <row r="17" spans="1:8" s="11" customFormat="1" ht="14.4" customHeight="1" x14ac:dyDescent="0.3">
      <c r="A17" s="8" t="s">
        <v>2</v>
      </c>
      <c r="B17" s="9" t="s">
        <v>4</v>
      </c>
      <c r="C17" s="23" t="str">
        <f>"( "&amp;C9&amp;"+ "&amp;C10&amp;") / 2"</f>
        <v>( 250000000+ 250600000) / 2</v>
      </c>
      <c r="D17" s="23"/>
      <c r="E17" s="26"/>
      <c r="F17" s="26"/>
    </row>
    <row r="18" spans="1:8" s="11" customFormat="1" ht="31.2" customHeight="1" x14ac:dyDescent="0.3">
      <c r="A18" s="8" t="s">
        <v>2</v>
      </c>
      <c r="B18" s="9" t="s">
        <v>4</v>
      </c>
      <c r="C18" s="10">
        <f>(C9+C10)/2</f>
        <v>250300000</v>
      </c>
      <c r="D18" s="10"/>
      <c r="E18" s="26"/>
      <c r="F18" s="26"/>
    </row>
    <row r="19" spans="1:8" s="11" customFormat="1" ht="33" customHeight="1" x14ac:dyDescent="0.3">
      <c r="A19" s="35" t="s">
        <v>20</v>
      </c>
      <c r="B19" s="68" t="s">
        <v>29</v>
      </c>
      <c r="C19" s="68"/>
      <c r="D19" s="68"/>
      <c r="E19" s="68"/>
      <c r="F19" s="68"/>
      <c r="G19" s="68"/>
    </row>
    <row r="20" spans="1:8" ht="19.8" customHeight="1" x14ac:dyDescent="0.3">
      <c r="A20" s="29" t="s">
        <v>30</v>
      </c>
      <c r="B20" s="4" t="s">
        <v>4</v>
      </c>
      <c r="C20" s="13" t="s">
        <v>6</v>
      </c>
      <c r="D20" s="13" t="s">
        <v>9</v>
      </c>
      <c r="E20" s="4" t="s">
        <v>7</v>
      </c>
      <c r="F20" s="14" t="s">
        <v>22</v>
      </c>
      <c r="G20" s="14" t="s">
        <v>8</v>
      </c>
      <c r="H20" t="s">
        <v>10</v>
      </c>
    </row>
    <row r="21" spans="1:8" ht="19.8" customHeight="1" x14ac:dyDescent="0.3">
      <c r="A21" s="29" t="str">
        <f t="shared" ref="A21:A24" si="0">"se("&amp;$C$15&amp;"; "&amp;$C$18&amp;")"</f>
        <v>se(15200000; 250300000)</v>
      </c>
      <c r="B21" s="4" t="s">
        <v>4</v>
      </c>
      <c r="C21" s="13" t="s">
        <v>6</v>
      </c>
      <c r="D21" s="13" t="s">
        <v>9</v>
      </c>
      <c r="E21" s="4" t="str">
        <f>("( "&amp;C4&amp;"+ "&amp;C5&amp;" * "&amp;C18&amp;" )")</f>
        <v>( -1478.12+ 0.00001191 * 250300000 )</v>
      </c>
      <c r="F21" s="41" t="s">
        <v>22</v>
      </c>
      <c r="G21" s="4" t="str">
        <f>("( "&amp;C15&amp;" - "&amp;C15&amp;"^2 / "&amp;C18&amp;" )")</f>
        <v>( 15200000 - 15200000^2 / 250300000 )</v>
      </c>
      <c r="H21" t="s">
        <v>10</v>
      </c>
    </row>
    <row r="22" spans="1:8" x14ac:dyDescent="0.3">
      <c r="A22" s="29" t="str">
        <f t="shared" si="0"/>
        <v>se(15200000; 250300000)</v>
      </c>
      <c r="B22" s="4" t="s">
        <v>4</v>
      </c>
      <c r="C22" s="13" t="s">
        <v>6</v>
      </c>
      <c r="D22" s="13" t="s">
        <v>9</v>
      </c>
      <c r="E22" s="15">
        <f>C4+C5*C18</f>
        <v>1502.953</v>
      </c>
      <c r="F22" s="41" t="s">
        <v>22</v>
      </c>
      <c r="G22" s="16">
        <f>C15-(C15^2/C18)</f>
        <v>14276947.662804635</v>
      </c>
      <c r="H22" t="s">
        <v>10</v>
      </c>
    </row>
    <row r="23" spans="1:8" x14ac:dyDescent="0.3">
      <c r="A23" s="29" t="str">
        <f t="shared" si="0"/>
        <v>se(15200000; 250300000)</v>
      </c>
      <c r="B23" s="4" t="s">
        <v>4</v>
      </c>
      <c r="C23" s="13" t="s">
        <v>6</v>
      </c>
      <c r="D23" s="13" t="s">
        <v>9</v>
      </c>
      <c r="E23" s="17">
        <f>E22*G22</f>
        <v>21457581320.655216</v>
      </c>
      <c r="F23" s="18" t="s">
        <v>10</v>
      </c>
      <c r="G23" s="18"/>
    </row>
    <row r="24" spans="1:8" s="11" customFormat="1" ht="31.2" customHeight="1" x14ac:dyDescent="0.3">
      <c r="A24" s="30" t="str">
        <f t="shared" si="0"/>
        <v>se(15200000; 250300000)</v>
      </c>
      <c r="B24" s="9" t="s">
        <v>4</v>
      </c>
      <c r="C24" s="28">
        <f>SQRT(E23)</f>
        <v>146484.06507417528</v>
      </c>
      <c r="D24" s="28"/>
    </row>
    <row r="25" spans="1:8" ht="17.399999999999999" x14ac:dyDescent="0.3">
      <c r="A25" s="35" t="s">
        <v>21</v>
      </c>
      <c r="B25" s="67" t="s">
        <v>31</v>
      </c>
      <c r="C25" s="67"/>
      <c r="D25" s="67"/>
      <c r="E25" s="67"/>
      <c r="F25" s="67"/>
      <c r="G25" s="67"/>
    </row>
    <row r="26" spans="1:8" x14ac:dyDescent="0.3">
      <c r="A26" s="29" t="s">
        <v>32</v>
      </c>
      <c r="B26" s="4" t="s">
        <v>4</v>
      </c>
      <c r="C26" s="8" t="s">
        <v>13</v>
      </c>
      <c r="D26" s="13" t="s">
        <v>22</v>
      </c>
      <c r="E26" t="str">
        <f>A20</f>
        <v>se (x; N)</v>
      </c>
    </row>
    <row r="27" spans="1:8" x14ac:dyDescent="0.3">
      <c r="A27" s="29" t="str">
        <f>"se("&amp;$C$8&amp;")"</f>
        <v>se(400000)</v>
      </c>
      <c r="B27" s="4" t="s">
        <v>4</v>
      </c>
      <c r="C27" s="33">
        <v>0.81</v>
      </c>
      <c r="D27" s="13" t="s">
        <v>22</v>
      </c>
      <c r="E27" s="32">
        <f>C24</f>
        <v>146484.06507417528</v>
      </c>
      <c r="F27" s="32"/>
    </row>
    <row r="28" spans="1:8" x14ac:dyDescent="0.3">
      <c r="A28" s="29" t="str">
        <f>"se("&amp;$C$8&amp;")"</f>
        <v>se(400000)</v>
      </c>
      <c r="B28" s="4" t="s">
        <v>4</v>
      </c>
      <c r="C28" s="34">
        <f>C27*E27</f>
        <v>118652.09271008198</v>
      </c>
    </row>
    <row r="30" spans="1:8" x14ac:dyDescent="0.3">
      <c r="C30" s="36"/>
      <c r="E30" s="36"/>
      <c r="F30" s="36"/>
    </row>
    <row r="31" spans="1:8" x14ac:dyDescent="0.3">
      <c r="C31" s="31"/>
      <c r="E31" s="36"/>
      <c r="F31" s="36"/>
    </row>
    <row r="32" spans="1:8" x14ac:dyDescent="0.3">
      <c r="C32" s="31"/>
    </row>
  </sheetData>
  <mergeCells count="3">
    <mergeCell ref="B12:G12"/>
    <mergeCell ref="B19:G19"/>
    <mergeCell ref="B25:G25"/>
  </mergeCells>
  <pageMargins left="0.7" right="0.7" top="0.75" bottom="0.75" header="0.3" footer="0.3"/>
  <pageSetup scale="29" orientation="landscape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926368-22E7-47B2-A989-DBFE8213F1BD}">
  <dimension ref="A1:H16"/>
  <sheetViews>
    <sheetView workbookViewId="0"/>
  </sheetViews>
  <sheetFormatPr defaultRowHeight="14.4" x14ac:dyDescent="0.3"/>
  <cols>
    <col min="1" max="1" width="22.44140625" customWidth="1"/>
    <col min="2" max="2" width="5" customWidth="1"/>
    <col min="3" max="3" width="12" customWidth="1"/>
    <col min="4" max="4" width="3.5546875" customWidth="1"/>
    <col min="5" max="5" width="46.44140625" customWidth="1"/>
    <col min="6" max="6" width="3.33203125" customWidth="1"/>
    <col min="7" max="7" width="23.21875" customWidth="1"/>
    <col min="8" max="8" width="2" customWidth="1"/>
  </cols>
  <sheetData>
    <row r="1" spans="1:8" s="63" customFormat="1" ht="18" x14ac:dyDescent="0.35">
      <c r="A1" s="62" t="s">
        <v>87</v>
      </c>
    </row>
    <row r="2" spans="1:8" ht="18" x14ac:dyDescent="0.35">
      <c r="A2" s="44" t="s">
        <v>42</v>
      </c>
    </row>
    <row r="3" spans="1:8" ht="38.4" customHeight="1" x14ac:dyDescent="0.3">
      <c r="A3" s="2" t="s">
        <v>5</v>
      </c>
    </row>
    <row r="4" spans="1:8" ht="15.6" x14ac:dyDescent="0.3">
      <c r="A4" s="1" t="s">
        <v>0</v>
      </c>
      <c r="B4" s="4" t="s">
        <v>4</v>
      </c>
      <c r="C4" s="5">
        <v>-4841.5200000000004</v>
      </c>
      <c r="D4" s="5"/>
    </row>
    <row r="5" spans="1:8" ht="15.6" x14ac:dyDescent="0.3">
      <c r="A5" s="1" t="s">
        <v>1</v>
      </c>
      <c r="B5" s="4" t="s">
        <v>4</v>
      </c>
      <c r="C5" s="7">
        <v>3.413E-5</v>
      </c>
      <c r="D5" s="7"/>
    </row>
    <row r="6" spans="1:8" x14ac:dyDescent="0.3">
      <c r="A6" s="3" t="s">
        <v>36</v>
      </c>
      <c r="B6" s="4" t="s">
        <v>4</v>
      </c>
      <c r="C6" s="46">
        <v>17.3</v>
      </c>
      <c r="D6" s="6"/>
    </row>
    <row r="7" spans="1:8" s="11" customFormat="1" ht="31.2" customHeight="1" x14ac:dyDescent="0.3">
      <c r="A7" s="8" t="s">
        <v>35</v>
      </c>
      <c r="B7" s="9" t="s">
        <v>4</v>
      </c>
      <c r="C7" s="10">
        <v>156000000</v>
      </c>
      <c r="D7" s="10"/>
    </row>
    <row r="8" spans="1:8" x14ac:dyDescent="0.3">
      <c r="A8" s="29" t="s">
        <v>37</v>
      </c>
      <c r="B8" s="4" t="s">
        <v>4</v>
      </c>
      <c r="C8" s="13" t="s">
        <v>6</v>
      </c>
      <c r="D8" s="13" t="s">
        <v>38</v>
      </c>
      <c r="E8" s="4" t="s">
        <v>41</v>
      </c>
      <c r="F8" s="14" t="s">
        <v>22</v>
      </c>
      <c r="G8" s="14" t="s">
        <v>40</v>
      </c>
      <c r="H8" t="s">
        <v>39</v>
      </c>
    </row>
    <row r="9" spans="1:8" x14ac:dyDescent="0.3">
      <c r="A9" s="29" t="str">
        <f>"se("&amp;$C$6&amp;"; "&amp;$C$7&amp;")"</f>
        <v>se(17.3; 156000000)</v>
      </c>
      <c r="B9" s="4" t="s">
        <v>4</v>
      </c>
      <c r="C9" s="13" t="s">
        <v>6</v>
      </c>
      <c r="D9" s="13" t="s">
        <v>38</v>
      </c>
      <c r="E9" t="str">
        <f>("[ ( "&amp;C4&amp;" + ( "&amp;C5&amp;" * "&amp;C7&amp;" ) ) / "&amp;C7&amp;" ]")</f>
        <v>[ ( -4841.52 + ( 0.00003413 * 156000000 ) ) / 156000000 ]</v>
      </c>
      <c r="F9" s="14" t="s">
        <v>22</v>
      </c>
      <c r="G9" t="str">
        <f>("[ "&amp;C6&amp;" ( 100 - "&amp;C6&amp;" ) ]")</f>
        <v>[ 17.3 ( 100 - 17.3 ) ]</v>
      </c>
      <c r="H9" t="s">
        <v>39</v>
      </c>
    </row>
    <row r="10" spans="1:8" x14ac:dyDescent="0.3">
      <c r="A10" s="29" t="str">
        <f t="shared" ref="A10:A12" si="0">"se("&amp;$C$6&amp;"; "&amp;$C$7&amp;")"</f>
        <v>se(17.3; 156000000)</v>
      </c>
      <c r="B10" s="4" t="s">
        <v>4</v>
      </c>
      <c r="C10" s="13" t="s">
        <v>6</v>
      </c>
      <c r="D10" s="13" t="s">
        <v>38</v>
      </c>
      <c r="E10" s="48">
        <f>(C4+(C5*C7))/C7</f>
        <v>3.0946153846153803E-6</v>
      </c>
      <c r="F10" s="14" t="s">
        <v>22</v>
      </c>
      <c r="G10" s="45">
        <f>C6*(100-C6)</f>
        <v>1430.71</v>
      </c>
    </row>
    <row r="11" spans="1:8" x14ac:dyDescent="0.3">
      <c r="A11" s="29" t="str">
        <f t="shared" si="0"/>
        <v>se(17.3; 156000000)</v>
      </c>
      <c r="B11" s="4" t="s">
        <v>4</v>
      </c>
      <c r="C11" s="13" t="s">
        <v>6</v>
      </c>
      <c r="D11" s="13" t="s">
        <v>38</v>
      </c>
      <c r="E11" s="47">
        <f>E10*G10</f>
        <v>4.4274971769230707E-3</v>
      </c>
      <c r="F11" s="14" t="s">
        <v>39</v>
      </c>
    </row>
    <row r="12" spans="1:8" x14ac:dyDescent="0.3">
      <c r="A12" s="29" t="str">
        <f t="shared" si="0"/>
        <v>se(17.3; 156000000)</v>
      </c>
      <c r="B12" s="4" t="s">
        <v>4</v>
      </c>
      <c r="C12" s="49">
        <f>SQRT(E11)</f>
        <v>6.6539440762025281E-2</v>
      </c>
    </row>
    <row r="15" spans="1:8" x14ac:dyDescent="0.3">
      <c r="E15" s="36"/>
    </row>
    <row r="16" spans="1:8" x14ac:dyDescent="0.3">
      <c r="E16" s="36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839D10-5831-4DD2-A66C-9D295097574E}">
  <dimension ref="A1:H31"/>
  <sheetViews>
    <sheetView workbookViewId="0"/>
  </sheetViews>
  <sheetFormatPr defaultRowHeight="14.4" x14ac:dyDescent="0.3"/>
  <cols>
    <col min="1" max="1" width="22.44140625" customWidth="1"/>
    <col min="2" max="2" width="5" customWidth="1"/>
    <col min="3" max="3" width="12" customWidth="1"/>
    <col min="4" max="4" width="3.5546875" customWidth="1"/>
    <col min="5" max="5" width="46.44140625" customWidth="1"/>
    <col min="6" max="6" width="3.33203125" customWidth="1"/>
    <col min="7" max="7" width="23.21875" customWidth="1"/>
    <col min="8" max="8" width="2" customWidth="1"/>
  </cols>
  <sheetData>
    <row r="1" spans="1:7" s="63" customFormat="1" ht="18" x14ac:dyDescent="0.35">
      <c r="A1" s="62" t="s">
        <v>88</v>
      </c>
    </row>
    <row r="2" spans="1:7" ht="18" x14ac:dyDescent="0.35">
      <c r="A2" s="44" t="s">
        <v>43</v>
      </c>
    </row>
    <row r="3" spans="1:7" ht="38.4" customHeight="1" x14ac:dyDescent="0.3">
      <c r="A3" s="2" t="s">
        <v>5</v>
      </c>
    </row>
    <row r="4" spans="1:7" ht="15.6" x14ac:dyDescent="0.3">
      <c r="A4" s="1" t="s">
        <v>0</v>
      </c>
      <c r="B4" s="4" t="s">
        <v>4</v>
      </c>
      <c r="C4" s="5">
        <v>-4841.5200000000004</v>
      </c>
      <c r="D4" s="5"/>
    </row>
    <row r="5" spans="1:7" ht="15.6" x14ac:dyDescent="0.3">
      <c r="A5" s="1" t="s">
        <v>1</v>
      </c>
      <c r="B5" s="4" t="s">
        <v>4</v>
      </c>
      <c r="C5" s="7">
        <v>3.413E-5</v>
      </c>
      <c r="D5" s="7"/>
    </row>
    <row r="6" spans="1:7" ht="15.6" x14ac:dyDescent="0.35">
      <c r="A6" s="3" t="s">
        <v>44</v>
      </c>
      <c r="B6" s="4" t="s">
        <v>4</v>
      </c>
      <c r="C6" s="46">
        <v>17.3</v>
      </c>
      <c r="D6" s="6"/>
    </row>
    <row r="7" spans="1:7" ht="15.6" x14ac:dyDescent="0.35">
      <c r="A7" s="3" t="s">
        <v>45</v>
      </c>
      <c r="B7" s="4" t="s">
        <v>4</v>
      </c>
      <c r="C7" s="46">
        <v>17.899999999999999</v>
      </c>
      <c r="D7" s="6"/>
    </row>
    <row r="8" spans="1:7" ht="15.6" x14ac:dyDescent="0.35">
      <c r="A8" s="3" t="s">
        <v>114</v>
      </c>
      <c r="B8" s="4" t="s">
        <v>4</v>
      </c>
      <c r="C8" s="46">
        <f>ROUND(C7-C6,1)</f>
        <v>0.6</v>
      </c>
      <c r="D8" s="6"/>
    </row>
    <row r="9" spans="1:7" ht="16.2" x14ac:dyDescent="0.3">
      <c r="A9" s="8" t="s">
        <v>46</v>
      </c>
      <c r="B9" s="4" t="s">
        <v>4</v>
      </c>
      <c r="C9" s="10">
        <v>156000000</v>
      </c>
      <c r="D9" s="6"/>
    </row>
    <row r="10" spans="1:7" s="11" customFormat="1" ht="16.2" customHeight="1" x14ac:dyDescent="0.3">
      <c r="A10" s="8" t="s">
        <v>47</v>
      </c>
      <c r="B10" s="4" t="s">
        <v>4</v>
      </c>
      <c r="C10" s="10">
        <v>156600000</v>
      </c>
      <c r="D10" s="10"/>
    </row>
    <row r="11" spans="1:7" s="11" customFormat="1" ht="31.2" customHeight="1" x14ac:dyDescent="0.3">
      <c r="A11" s="8" t="s">
        <v>13</v>
      </c>
      <c r="B11" s="9" t="s">
        <v>4</v>
      </c>
      <c r="C11" s="22">
        <v>1</v>
      </c>
      <c r="D11" s="10"/>
    </row>
    <row r="12" spans="1:7" s="11" customFormat="1" ht="17.399999999999999" x14ac:dyDescent="0.3">
      <c r="A12" s="35" t="s">
        <v>18</v>
      </c>
      <c r="B12" s="67" t="s">
        <v>50</v>
      </c>
      <c r="C12" s="67"/>
      <c r="D12" s="67"/>
      <c r="E12" s="67"/>
      <c r="F12" s="67"/>
      <c r="G12" s="67"/>
    </row>
    <row r="13" spans="1:7" s="11" customFormat="1" ht="14.4" customHeight="1" x14ac:dyDescent="0.3">
      <c r="A13" s="8" t="s">
        <v>36</v>
      </c>
      <c r="B13" s="9" t="s">
        <v>4</v>
      </c>
      <c r="C13" s="25" t="s">
        <v>48</v>
      </c>
      <c r="D13" s="10"/>
    </row>
    <row r="14" spans="1:7" s="11" customFormat="1" ht="14.4" customHeight="1" x14ac:dyDescent="0.3">
      <c r="A14" s="8" t="s">
        <v>36</v>
      </c>
      <c r="B14" s="9" t="s">
        <v>4</v>
      </c>
      <c r="C14" s="25" t="str">
        <f>"( "&amp;C6&amp;"+ "&amp;C7&amp;") / 2"</f>
        <v>( 17.3+ 17.9) / 2</v>
      </c>
      <c r="D14" s="23"/>
      <c r="E14" s="26"/>
      <c r="F14" s="26"/>
    </row>
    <row r="15" spans="1:7" s="11" customFormat="1" ht="14.4" customHeight="1" x14ac:dyDescent="0.3">
      <c r="A15" s="8" t="s">
        <v>36</v>
      </c>
      <c r="B15" s="9" t="s">
        <v>4</v>
      </c>
      <c r="C15" s="21">
        <f>(C6+C7)/2</f>
        <v>17.600000000000001</v>
      </c>
      <c r="D15" s="10"/>
    </row>
    <row r="16" spans="1:7" s="11" customFormat="1" ht="14.4" customHeight="1" x14ac:dyDescent="0.3">
      <c r="A16" s="8" t="s">
        <v>35</v>
      </c>
      <c r="B16" s="9" t="s">
        <v>4</v>
      </c>
      <c r="C16" s="25" t="s">
        <v>49</v>
      </c>
      <c r="D16" s="10"/>
    </row>
    <row r="17" spans="1:8" s="11" customFormat="1" ht="14.4" customHeight="1" x14ac:dyDescent="0.3">
      <c r="A17" s="8" t="s">
        <v>35</v>
      </c>
      <c r="B17" s="9" t="s">
        <v>4</v>
      </c>
      <c r="C17" s="25" t="str">
        <f>"( "&amp;C9&amp;"+ "&amp;C10&amp;") / 2"</f>
        <v>( 156000000+ 156600000) / 2</v>
      </c>
      <c r="D17" s="23"/>
      <c r="E17" s="26"/>
      <c r="F17" s="26"/>
    </row>
    <row r="18" spans="1:8" s="11" customFormat="1" ht="31.2" customHeight="1" x14ac:dyDescent="0.3">
      <c r="A18" s="8" t="s">
        <v>35</v>
      </c>
      <c r="B18" s="9" t="s">
        <v>4</v>
      </c>
      <c r="C18" s="57">
        <f>(C9+C10)/2</f>
        <v>156300000</v>
      </c>
      <c r="D18" s="10"/>
      <c r="E18" s="26"/>
      <c r="F18" s="26"/>
    </row>
    <row r="19" spans="1:8" s="11" customFormat="1" ht="33" customHeight="1" x14ac:dyDescent="0.3">
      <c r="A19" s="35" t="s">
        <v>20</v>
      </c>
      <c r="B19" s="68" t="s">
        <v>51</v>
      </c>
      <c r="C19" s="68"/>
      <c r="D19" s="68"/>
      <c r="E19" s="68"/>
      <c r="F19" s="68"/>
      <c r="G19" s="68"/>
    </row>
    <row r="20" spans="1:8" x14ac:dyDescent="0.3">
      <c r="A20" s="29" t="s">
        <v>37</v>
      </c>
      <c r="B20" s="4" t="s">
        <v>4</v>
      </c>
      <c r="C20" s="13" t="s">
        <v>6</v>
      </c>
      <c r="D20" s="13" t="s">
        <v>38</v>
      </c>
      <c r="E20" s="4" t="s">
        <v>41</v>
      </c>
      <c r="F20" s="14" t="s">
        <v>22</v>
      </c>
      <c r="G20" s="14" t="s">
        <v>40</v>
      </c>
      <c r="H20" t="s">
        <v>39</v>
      </c>
    </row>
    <row r="21" spans="1:8" x14ac:dyDescent="0.3">
      <c r="A21" s="29" t="str">
        <f>"se("&amp;$C$15&amp;"; "&amp;$C$18&amp;")"</f>
        <v>se(17.6; 156300000)</v>
      </c>
      <c r="B21" s="4" t="s">
        <v>4</v>
      </c>
      <c r="C21" s="13" t="s">
        <v>6</v>
      </c>
      <c r="D21" s="13" t="s">
        <v>38</v>
      </c>
      <c r="E21" t="str">
        <f>("[ ( "&amp;C4&amp;" + ( "&amp;C5&amp;" * "&amp;C18&amp;" ) ) / "&amp;C18&amp;" ]")</f>
        <v>[ ( -4841.52 + ( 0.00003413 * 156300000 ) ) / 156300000 ]</v>
      </c>
      <c r="F21" s="14" t="s">
        <v>22</v>
      </c>
      <c r="G21" t="str">
        <f>("[ "&amp;C15&amp;" ( 100 - "&amp;C15&amp;" ) ]")</f>
        <v>[ 17.6 ( 100 - 17.6 ) ]</v>
      </c>
      <c r="H21" t="s">
        <v>39</v>
      </c>
    </row>
    <row r="22" spans="1:8" x14ac:dyDescent="0.3">
      <c r="A22" s="29" t="str">
        <f t="shared" ref="A22:A24" si="0">"se("&amp;$C$15&amp;"; "&amp;$C$18&amp;")"</f>
        <v>se(17.6; 156300000)</v>
      </c>
      <c r="B22" s="4" t="s">
        <v>4</v>
      </c>
      <c r="C22" s="13" t="s">
        <v>6</v>
      </c>
      <c r="D22" s="13" t="s">
        <v>38</v>
      </c>
      <c r="E22" s="48">
        <f>(C4+(C5*C18))/C18</f>
        <v>3.1541842610364671E-6</v>
      </c>
      <c r="F22" s="14" t="s">
        <v>22</v>
      </c>
      <c r="G22" s="45">
        <f>C15*(100-C15)</f>
        <v>1450.2400000000002</v>
      </c>
    </row>
    <row r="23" spans="1:8" x14ac:dyDescent="0.3">
      <c r="A23" s="29" t="str">
        <f t="shared" si="0"/>
        <v>se(17.6; 156300000)</v>
      </c>
      <c r="B23" s="4" t="s">
        <v>4</v>
      </c>
      <c r="C23" s="13" t="s">
        <v>6</v>
      </c>
      <c r="D23" s="13" t="s">
        <v>38</v>
      </c>
      <c r="E23" s="47">
        <f>E22*G22</f>
        <v>4.5743241827255268E-3</v>
      </c>
      <c r="F23" s="14" t="s">
        <v>39</v>
      </c>
    </row>
    <row r="24" spans="1:8" s="11" customFormat="1" ht="28.2" customHeight="1" x14ac:dyDescent="0.3">
      <c r="A24" s="29" t="str">
        <f t="shared" si="0"/>
        <v>se(17.6; 156300000)</v>
      </c>
      <c r="B24" s="9" t="s">
        <v>4</v>
      </c>
      <c r="C24" s="51">
        <f>SQRT(E23)</f>
        <v>6.7633750322790231E-2</v>
      </c>
    </row>
    <row r="25" spans="1:8" ht="17.399999999999999" x14ac:dyDescent="0.3">
      <c r="A25" s="35" t="s">
        <v>21</v>
      </c>
      <c r="B25" s="67" t="s">
        <v>52</v>
      </c>
      <c r="C25" s="67"/>
      <c r="D25" s="67"/>
      <c r="E25" s="67"/>
      <c r="F25" s="67"/>
      <c r="G25" s="67"/>
    </row>
    <row r="26" spans="1:8" x14ac:dyDescent="0.3">
      <c r="A26" s="29" t="s">
        <v>32</v>
      </c>
      <c r="B26" s="4" t="s">
        <v>4</v>
      </c>
      <c r="C26" s="8" t="s">
        <v>13</v>
      </c>
      <c r="D26" s="13" t="s">
        <v>22</v>
      </c>
      <c r="E26" t="str">
        <f>A20</f>
        <v>se(p; y)</v>
      </c>
    </row>
    <row r="27" spans="1:8" x14ac:dyDescent="0.3">
      <c r="A27" s="29" t="str">
        <f>"se("&amp;$C$8&amp;")"</f>
        <v>se(0.6)</v>
      </c>
      <c r="B27" s="4" t="s">
        <v>4</v>
      </c>
      <c r="C27" s="33">
        <f>C11</f>
        <v>1</v>
      </c>
      <c r="D27" s="13" t="s">
        <v>22</v>
      </c>
      <c r="E27" s="52">
        <f>C24</f>
        <v>6.7633750322790231E-2</v>
      </c>
      <c r="F27" s="32"/>
    </row>
    <row r="28" spans="1:8" x14ac:dyDescent="0.3">
      <c r="A28" s="29" t="str">
        <f>"se("&amp;$C$8&amp;")"</f>
        <v>se(0.6)</v>
      </c>
      <c r="B28" s="4" t="s">
        <v>4</v>
      </c>
      <c r="C28" s="53">
        <f>C27*E27</f>
        <v>6.7633750322790231E-2</v>
      </c>
    </row>
    <row r="31" spans="1:8" x14ac:dyDescent="0.3">
      <c r="C31" s="54"/>
    </row>
  </sheetData>
  <mergeCells count="3">
    <mergeCell ref="B12:G12"/>
    <mergeCell ref="B19:G19"/>
    <mergeCell ref="B25:G25"/>
  </mergeCells>
  <phoneticPr fontId="21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8ED2EA-7562-4CD5-A449-435E16CB2FC1}">
  <dimension ref="A1:F15"/>
  <sheetViews>
    <sheetView workbookViewId="0"/>
  </sheetViews>
  <sheetFormatPr defaultRowHeight="14.4" x14ac:dyDescent="0.3"/>
  <cols>
    <col min="1" max="1" width="22.44140625" customWidth="1"/>
    <col min="2" max="2" width="5" customWidth="1"/>
    <col min="3" max="3" width="17.33203125" customWidth="1"/>
    <col min="4" max="4" width="15.33203125" customWidth="1"/>
    <col min="5" max="5" width="3.5546875" customWidth="1"/>
    <col min="6" max="6" width="12" customWidth="1"/>
    <col min="7" max="7" width="3.33203125" customWidth="1"/>
    <col min="8" max="8" width="23.21875" customWidth="1"/>
    <col min="9" max="9" width="2" customWidth="1"/>
  </cols>
  <sheetData>
    <row r="1" spans="1:6" s="63" customFormat="1" ht="18" x14ac:dyDescent="0.35">
      <c r="A1" s="62" t="s">
        <v>82</v>
      </c>
    </row>
    <row r="2" spans="1:6" ht="18" x14ac:dyDescent="0.35">
      <c r="A2" s="44" t="s">
        <v>53</v>
      </c>
    </row>
    <row r="3" spans="1:6" ht="38.4" customHeight="1" x14ac:dyDescent="0.3">
      <c r="A3" s="2" t="s">
        <v>5</v>
      </c>
    </row>
    <row r="4" spans="1:6" ht="15.6" x14ac:dyDescent="0.3">
      <c r="A4" s="1" t="s">
        <v>0</v>
      </c>
      <c r="B4" s="4" t="s">
        <v>4</v>
      </c>
      <c r="C4" s="5">
        <v>521.77</v>
      </c>
      <c r="D4" s="5"/>
      <c r="E4" s="5"/>
    </row>
    <row r="5" spans="1:6" ht="15.6" x14ac:dyDescent="0.3">
      <c r="A5" s="1" t="s">
        <v>1</v>
      </c>
      <c r="B5" s="4" t="s">
        <v>4</v>
      </c>
      <c r="C5" s="7">
        <v>55.8576859</v>
      </c>
      <c r="D5" s="7"/>
      <c r="E5" s="7"/>
    </row>
    <row r="6" spans="1:6" ht="15" x14ac:dyDescent="0.3">
      <c r="A6" s="55" t="s">
        <v>54</v>
      </c>
      <c r="B6" s="4" t="s">
        <v>4</v>
      </c>
      <c r="C6" s="46">
        <v>22.7</v>
      </c>
      <c r="D6" s="46"/>
      <c r="E6" s="6"/>
    </row>
    <row r="7" spans="1:6" s="11" customFormat="1" ht="31.2" customHeight="1" x14ac:dyDescent="0.3">
      <c r="A7" s="8" t="s">
        <v>35</v>
      </c>
      <c r="B7" s="9" t="s">
        <v>4</v>
      </c>
      <c r="C7" s="10">
        <v>7000000</v>
      </c>
      <c r="D7" s="10"/>
      <c r="E7" s="10"/>
    </row>
    <row r="8" spans="1:6" ht="15" x14ac:dyDescent="0.3">
      <c r="A8" s="29" t="s">
        <v>55</v>
      </c>
      <c r="B8" s="4" t="s">
        <v>4</v>
      </c>
      <c r="C8" s="69" t="s">
        <v>56</v>
      </c>
      <c r="D8" s="69"/>
      <c r="E8" s="14" t="s">
        <v>57</v>
      </c>
      <c r="F8" s="42" t="s">
        <v>58</v>
      </c>
    </row>
    <row r="9" spans="1:6" x14ac:dyDescent="0.3">
      <c r="A9" s="29" t="str">
        <f>"se("&amp;$C$6&amp;"; "&amp;$C$7&amp;")"</f>
        <v>se(22.7; 7000000)</v>
      </c>
      <c r="B9" s="4" t="s">
        <v>4</v>
      </c>
      <c r="C9" s="69" t="str">
        <f>(" ( "&amp;C4&amp;" + ( "&amp;C5&amp;" * "&amp;C6&amp;" ) )")</f>
        <v xml:space="preserve"> ( 521.77 + ( 55.8576859 * 22.7 ) )</v>
      </c>
      <c r="D9" s="69"/>
      <c r="E9" s="14" t="s">
        <v>57</v>
      </c>
      <c r="F9" t="str">
        <f>("√ "&amp;C7)</f>
        <v>√ 7000000</v>
      </c>
    </row>
    <row r="10" spans="1:6" x14ac:dyDescent="0.3">
      <c r="A10" s="29" t="str">
        <f t="shared" ref="A10:A11" si="0">"se("&amp;$C$6&amp;"; "&amp;$C$7&amp;")"</f>
        <v>se(22.7; 7000000)</v>
      </c>
      <c r="B10" s="4" t="s">
        <v>4</v>
      </c>
      <c r="C10" s="70">
        <f>C4+(C5*C6)</f>
        <v>1789.73946993</v>
      </c>
      <c r="D10" s="70"/>
      <c r="E10" s="14" t="s">
        <v>57</v>
      </c>
      <c r="F10" s="5">
        <f>SQRT(C7)</f>
        <v>2645.7513110645905</v>
      </c>
    </row>
    <row r="11" spans="1:6" x14ac:dyDescent="0.3">
      <c r="A11" s="29" t="str">
        <f t="shared" si="0"/>
        <v>se(22.7; 7000000)</v>
      </c>
      <c r="B11" s="4" t="s">
        <v>4</v>
      </c>
      <c r="C11" s="56">
        <f>C10/F10</f>
        <v>0.67645793557590617</v>
      </c>
      <c r="D11" s="56"/>
      <c r="E11" s="14"/>
    </row>
    <row r="14" spans="1:6" x14ac:dyDescent="0.3">
      <c r="F14" s="36"/>
    </row>
    <row r="15" spans="1:6" x14ac:dyDescent="0.3">
      <c r="F15" s="36"/>
    </row>
  </sheetData>
  <mergeCells count="3">
    <mergeCell ref="C8:D8"/>
    <mergeCell ref="C9:D9"/>
    <mergeCell ref="C10:D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Instructions</vt:lpstr>
      <vt:lpstr>Index</vt:lpstr>
      <vt:lpstr>Illustration 1.1</vt:lpstr>
      <vt:lpstr>Illustration 1.2</vt:lpstr>
      <vt:lpstr>Illustration 1.3</vt:lpstr>
      <vt:lpstr>Illustration 1.4</vt:lpstr>
      <vt:lpstr>Illustration 2.1</vt:lpstr>
      <vt:lpstr>Illustration 2.2</vt:lpstr>
      <vt:lpstr>Illustration 3.1</vt:lpstr>
      <vt:lpstr>Illustration 3.2</vt:lpstr>
      <vt:lpstr>Illustration 4.1</vt:lpstr>
      <vt:lpstr>Illustration 4.2</vt:lpstr>
      <vt:lpstr>Illustration A</vt:lpstr>
      <vt:lpstr>Illustration B</vt:lpstr>
      <vt:lpstr>Illustration 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Illustrations of standard error calculations</dc:title>
  <dc:subject/>
  <dc:creator>Bureau of Labor Statistics</dc:creator>
  <cp:lastModifiedBy>Dunn, Megan - BLS</cp:lastModifiedBy>
  <dcterms:created xsi:type="dcterms:W3CDTF">2024-03-19T13:31:03Z</dcterms:created>
  <dcterms:modified xsi:type="dcterms:W3CDTF">2024-04-29T15:30:51Z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